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ekhamashuridze\Desktop\"/>
    </mc:Choice>
  </mc:AlternateContent>
  <bookViews>
    <workbookView xWindow="0" yWindow="0" windowWidth="23040" windowHeight="9195" firstSheet="4" activeTab="4"/>
  </bookViews>
  <sheets>
    <sheet name="N3.2" sheetId="1" state="hidden" r:id="rId1"/>
    <sheet name="N5 დანართი" sheetId="2" state="hidden" r:id="rId2"/>
    <sheet name="N5 (N3.ა.2)" sheetId="9" state="hidden" r:id="rId3"/>
    <sheet name="სხვაობა" sheetId="10" state="hidden" r:id="rId4"/>
    <sheet name="N2" sheetId="16" r:id="rId5"/>
    <sheet name="N2.2" sheetId="17" r:id="rId6"/>
    <sheet name="ანალიზი" sheetId="14" state="hidden" r:id="rId7"/>
    <sheet name="Sheet2" sheetId="19" state="hidden" r:id="rId8"/>
    <sheet name="N5 ახალი" sheetId="13" state="hidden" r:id="rId9"/>
    <sheet name="სამუშაო ჯგუფი" sheetId="11" state="hidden" r:id="rId10"/>
  </sheets>
  <definedNames>
    <definedName name="_xlnm._FilterDatabase" localSheetId="4" hidden="1">'N2'!$A$6:$T$630</definedName>
    <definedName name="_xlnm._FilterDatabase" localSheetId="5" hidden="1">'N2.2'!$A$6:$T$626</definedName>
    <definedName name="_xlnm._FilterDatabase" localSheetId="0" hidden="1">'N3.2'!$A$7:$Z$172</definedName>
    <definedName name="_xlnm._FilterDatabase" localSheetId="2" hidden="1">'N5 (N3.ა.2)'!$A$5:$J$13</definedName>
    <definedName name="_xlnm._FilterDatabase" localSheetId="8" hidden="1">'N5 ახალი'!$A$5:$J$44</definedName>
    <definedName name="_xlnm._FilterDatabase" localSheetId="1" hidden="1">'N5 დანართი'!$A$5:$J$13</definedName>
    <definedName name="_xlnm._FilterDatabase" localSheetId="9" hidden="1">'სამუშაო ჯგუფი'!$A$5:$W$170</definedName>
    <definedName name="_xlnm._FilterDatabase" localSheetId="3" hidden="1">სხვაობა!$A$6:$T$171</definedName>
    <definedName name="_xlnm.Print_Area" localSheetId="4">'N2'!$B$1:$T$626</definedName>
    <definedName name="_xlnm.Print_Area" localSheetId="5">'N2.2'!$B$2:$T$626</definedName>
    <definedName name="_xlnm.Print_Area" localSheetId="0">'N3.2'!$B$1:$T$172</definedName>
    <definedName name="_xlnm.Print_Area" localSheetId="6">ანალიზი!$B$1:$P$170</definedName>
    <definedName name="_xlnm.Print_Area" localSheetId="9">'სამუშაო ჯგუფი'!$C$1:$N$170</definedName>
    <definedName name="_xlnm.Print_Area" localSheetId="3">სხვაობა!$B$1:$T$172</definedName>
    <definedName name="_xlnm.Print_Titles" localSheetId="4">'N2'!$5:$6</definedName>
    <definedName name="_xlnm.Print_Titles" localSheetId="5">'N2.2'!$5:$6</definedName>
    <definedName name="_xlnm.Print_Titles" localSheetId="0">'N3.2'!$6:$7</definedName>
    <definedName name="_xlnm.Print_Titles" localSheetId="8">'N5 ახალი'!$4:$5</definedName>
    <definedName name="_xlnm.Print_Titles" localSheetId="6">ანალიზი!$3:$3</definedName>
    <definedName name="_xlnm.Print_Titles" localSheetId="9">'სამუშაო ჯგუფი'!$5:$5</definedName>
    <definedName name="_xlnm.Print_Titles" localSheetId="3">სხვაობა!$5:$6</definedName>
  </definedNames>
  <calcPr calcId="162913"/>
</workbook>
</file>

<file path=xl/calcChain.xml><?xml version="1.0" encoding="utf-8"?>
<calcChain xmlns="http://schemas.openxmlformats.org/spreadsheetml/2006/main">
  <c r="T32" i="17" l="1"/>
  <c r="S32" i="17"/>
  <c r="Q32" i="17" s="1"/>
  <c r="R32" i="17"/>
  <c r="P32" i="17"/>
  <c r="O32" i="17"/>
  <c r="N32" i="17"/>
  <c r="M32" i="17"/>
  <c r="L32" i="17"/>
  <c r="K32" i="17"/>
  <c r="J32" i="17"/>
  <c r="G32" i="17"/>
  <c r="H32" i="17"/>
  <c r="F32" i="17"/>
  <c r="F11" i="16"/>
  <c r="F36" i="16"/>
  <c r="F628" i="16"/>
  <c r="T32" i="16"/>
  <c r="S32" i="16"/>
  <c r="R32" i="16"/>
  <c r="Q32" i="16"/>
  <c r="P32" i="16"/>
  <c r="O32" i="16"/>
  <c r="M32" i="16" s="1"/>
  <c r="N32" i="16"/>
  <c r="L32" i="16"/>
  <c r="K32" i="16"/>
  <c r="J32" i="16"/>
  <c r="I32" i="16"/>
  <c r="G32" i="16"/>
  <c r="H32" i="16"/>
  <c r="F32" i="16"/>
  <c r="F7" i="16" s="1"/>
  <c r="F627" i="16" s="1"/>
  <c r="F629" i="16" s="1"/>
  <c r="Q79" i="17"/>
  <c r="R78" i="17"/>
  <c r="R71" i="17" s="1"/>
  <c r="Q71" i="17" s="1"/>
  <c r="Q78" i="17"/>
  <c r="Q77" i="17"/>
  <c r="Q76" i="17"/>
  <c r="Q75" i="17"/>
  <c r="Q74" i="17"/>
  <c r="Q73" i="17"/>
  <c r="Q72" i="17"/>
  <c r="T71" i="17"/>
  <c r="S71" i="17"/>
  <c r="M79" i="17"/>
  <c r="N78" i="17"/>
  <c r="M78" i="17" s="1"/>
  <c r="M77" i="17"/>
  <c r="M76" i="17"/>
  <c r="M75" i="17"/>
  <c r="M74" i="17"/>
  <c r="M73" i="17"/>
  <c r="M72" i="17"/>
  <c r="P71" i="17"/>
  <c r="O71" i="17"/>
  <c r="I79" i="17"/>
  <c r="J78" i="17"/>
  <c r="I78" i="17" s="1"/>
  <c r="I77" i="17"/>
  <c r="I76" i="17"/>
  <c r="I75" i="17"/>
  <c r="I74" i="17"/>
  <c r="I73" i="17"/>
  <c r="I72" i="17"/>
  <c r="L71" i="17"/>
  <c r="K71" i="17"/>
  <c r="E79" i="17"/>
  <c r="F78" i="17"/>
  <c r="E78" i="17" s="1"/>
  <c r="E77" i="17"/>
  <c r="E76" i="17"/>
  <c r="E75" i="17"/>
  <c r="E74" i="17"/>
  <c r="E73" i="17"/>
  <c r="E72" i="17"/>
  <c r="H71" i="17"/>
  <c r="G71" i="17"/>
  <c r="Q79" i="16"/>
  <c r="R78" i="16"/>
  <c r="Q78" i="16" s="1"/>
  <c r="Q77" i="16"/>
  <c r="Q76" i="16"/>
  <c r="Q75" i="16"/>
  <c r="Q74" i="16"/>
  <c r="Q73" i="16"/>
  <c r="Q72" i="16"/>
  <c r="T71" i="16"/>
  <c r="S71" i="16"/>
  <c r="R71" i="16"/>
  <c r="Q71" i="16" s="1"/>
  <c r="M79" i="16"/>
  <c r="N78" i="16"/>
  <c r="M78" i="16" s="1"/>
  <c r="M77" i="16"/>
  <c r="M76" i="16"/>
  <c r="M75" i="16"/>
  <c r="M74" i="16"/>
  <c r="M73" i="16"/>
  <c r="M72" i="16"/>
  <c r="P71" i="16"/>
  <c r="O71" i="16"/>
  <c r="N71" i="16"/>
  <c r="M71" i="16" s="1"/>
  <c r="I79" i="16"/>
  <c r="J78" i="16"/>
  <c r="I78" i="16"/>
  <c r="I77" i="16"/>
  <c r="I76" i="16"/>
  <c r="I75" i="16"/>
  <c r="I74" i="16"/>
  <c r="I73" i="16"/>
  <c r="I72" i="16"/>
  <c r="L71" i="16"/>
  <c r="K71" i="16"/>
  <c r="J71" i="16"/>
  <c r="I71" i="16"/>
  <c r="E72" i="16"/>
  <c r="E73" i="16"/>
  <c r="E74" i="16"/>
  <c r="E75" i="16"/>
  <c r="E76" i="16"/>
  <c r="E77" i="16"/>
  <c r="E79" i="16"/>
  <c r="I32" i="17" l="1"/>
  <c r="N71" i="17"/>
  <c r="M71" i="17" s="1"/>
  <c r="J71" i="17"/>
  <c r="I71" i="17" s="1"/>
  <c r="F71" i="17"/>
  <c r="E71" i="17" s="1"/>
  <c r="T11" i="17"/>
  <c r="S11" i="17"/>
  <c r="P11" i="17"/>
  <c r="O11" i="17"/>
  <c r="L11" i="17"/>
  <c r="K11" i="17"/>
  <c r="G11" i="17"/>
  <c r="H11" i="17"/>
  <c r="T11" i="16"/>
  <c r="S11" i="16"/>
  <c r="P11" i="16"/>
  <c r="O11" i="16"/>
  <c r="L11" i="16"/>
  <c r="K11" i="16"/>
  <c r="G11" i="16"/>
  <c r="H11" i="16"/>
  <c r="C5" i="19" l="1"/>
  <c r="N7" i="19"/>
  <c r="D7" i="19"/>
  <c r="E7" i="19"/>
  <c r="F7" i="19"/>
  <c r="G7" i="19"/>
  <c r="H7" i="19"/>
  <c r="I7" i="19"/>
  <c r="J7" i="19"/>
  <c r="K7" i="19"/>
  <c r="L7" i="19"/>
  <c r="M7" i="19"/>
  <c r="C7" i="19"/>
  <c r="D5" i="19"/>
  <c r="E5" i="19"/>
  <c r="F5" i="19"/>
  <c r="G5" i="19"/>
  <c r="H5" i="19"/>
  <c r="I5" i="19"/>
  <c r="J5" i="19"/>
  <c r="K5" i="19"/>
  <c r="L5" i="19"/>
  <c r="M5" i="19"/>
  <c r="N5" i="19"/>
  <c r="N627" i="14" l="1"/>
  <c r="K627" i="14"/>
  <c r="H627" i="14"/>
  <c r="E627" i="14"/>
  <c r="N626" i="14"/>
  <c r="K626" i="14"/>
  <c r="H626" i="14"/>
  <c r="E626" i="14"/>
  <c r="N622" i="14" l="1"/>
  <c r="N621" i="14"/>
  <c r="N612" i="14"/>
  <c r="N606" i="14"/>
  <c r="N605" i="14"/>
  <c r="N603" i="14"/>
  <c r="N600" i="14"/>
  <c r="N596" i="14"/>
  <c r="N594" i="14"/>
  <c r="N593" i="14"/>
  <c r="N592" i="14" s="1"/>
  <c r="N591" i="14"/>
  <c r="N588" i="14"/>
  <c r="O588" i="14" s="1"/>
  <c r="N584" i="14"/>
  <c r="N580" i="14"/>
  <c r="N576" i="14"/>
  <c r="N575" i="14"/>
  <c r="N572" i="14"/>
  <c r="N568" i="14"/>
  <c r="N564" i="14"/>
  <c r="N560" i="14"/>
  <c r="N556" i="14"/>
  <c r="N552" i="14"/>
  <c r="N548" i="14"/>
  <c r="N544" i="14"/>
  <c r="N540" i="14"/>
  <c r="N536" i="14"/>
  <c r="N532" i="14"/>
  <c r="N528" i="14"/>
  <c r="N527" i="14"/>
  <c r="N524" i="14"/>
  <c r="N520" i="14"/>
  <c r="N516" i="14"/>
  <c r="O516" i="14" s="1"/>
  <c r="N512" i="14"/>
  <c r="N508" i="14"/>
  <c r="N504" i="14"/>
  <c r="N500" i="14"/>
  <c r="O500" i="14" s="1"/>
  <c r="N496" i="14"/>
  <c r="N493" i="14"/>
  <c r="N492" i="14" s="1"/>
  <c r="N491" i="14"/>
  <c r="N490" i="14"/>
  <c r="O490" i="14" s="1"/>
  <c r="N486" i="14"/>
  <c r="N481" i="14"/>
  <c r="N478" i="14"/>
  <c r="N474" i="14"/>
  <c r="N470" i="14"/>
  <c r="N466" i="14"/>
  <c r="N462" i="14"/>
  <c r="O462" i="14" s="1"/>
  <c r="N458" i="14"/>
  <c r="N454" i="14"/>
  <c r="N450" i="14"/>
  <c r="N446" i="14"/>
  <c r="N442" i="14"/>
  <c r="N438" i="14"/>
  <c r="N434" i="14"/>
  <c r="N430" i="14"/>
  <c r="O430" i="14" s="1"/>
  <c r="N426" i="14"/>
  <c r="N422" i="14"/>
  <c r="N418" i="14"/>
  <c r="N414" i="14"/>
  <c r="N410" i="14"/>
  <c r="N406" i="14"/>
  <c r="N402" i="14"/>
  <c r="N398" i="14"/>
  <c r="N394" i="14"/>
  <c r="N390" i="14"/>
  <c r="N386" i="14"/>
  <c r="N382" i="14"/>
  <c r="N378" i="14"/>
  <c r="N374" i="14"/>
  <c r="N371" i="14"/>
  <c r="N370" i="14" s="1"/>
  <c r="N369" i="14"/>
  <c r="N366" i="14"/>
  <c r="N362" i="14"/>
  <c r="N358" i="14"/>
  <c r="N354" i="14"/>
  <c r="N350" i="14"/>
  <c r="N346" i="14"/>
  <c r="N342" i="14"/>
  <c r="N338" i="14"/>
  <c r="N334" i="14"/>
  <c r="N333" i="14"/>
  <c r="N330" i="14"/>
  <c r="N326" i="14"/>
  <c r="N322" i="14"/>
  <c r="N318" i="14"/>
  <c r="N314" i="14"/>
  <c r="N310" i="14"/>
  <c r="N306" i="14"/>
  <c r="N302" i="14"/>
  <c r="N299" i="14"/>
  <c r="N295" i="14" s="1"/>
  <c r="N296" i="14"/>
  <c r="N292" i="14" s="1"/>
  <c r="N288" i="14" s="1"/>
  <c r="N293" i="14"/>
  <c r="N283" i="14"/>
  <c r="N282" i="14" s="1"/>
  <c r="N278" i="14"/>
  <c r="N274" i="14"/>
  <c r="N270" i="14"/>
  <c r="N266" i="14"/>
  <c r="N262" i="14"/>
  <c r="N258" i="14"/>
  <c r="N254" i="14"/>
  <c r="N253" i="14"/>
  <c r="N250" i="14"/>
  <c r="N246" i="14"/>
  <c r="N242" i="14"/>
  <c r="N238" i="14"/>
  <c r="N234" i="14"/>
  <c r="O234" i="14" s="1"/>
  <c r="N230" i="14"/>
  <c r="N226" i="14"/>
  <c r="N222" i="14"/>
  <c r="N221" i="14"/>
  <c r="N218" i="14"/>
  <c r="N214" i="14"/>
  <c r="N212" i="14"/>
  <c r="N202" i="14"/>
  <c r="N197" i="14" s="1"/>
  <c r="N199" i="14"/>
  <c r="N198" i="14"/>
  <c r="N196" i="14"/>
  <c r="N191" i="14"/>
  <c r="N190" i="14" s="1"/>
  <c r="N184" i="14"/>
  <c r="N180" i="14" s="1"/>
  <c r="N182" i="14"/>
  <c r="N181" i="14"/>
  <c r="N170" i="14"/>
  <c r="N165" i="14"/>
  <c r="N157" i="14"/>
  <c r="N147" i="14"/>
  <c r="O147" i="14" s="1"/>
  <c r="N145" i="14"/>
  <c r="N144" i="14"/>
  <c r="N142" i="14"/>
  <c r="N125" i="14"/>
  <c r="O125" i="14" s="1"/>
  <c r="N100" i="14"/>
  <c r="N98" i="14"/>
  <c r="N97" i="14"/>
  <c r="N95" i="14"/>
  <c r="O95" i="14" s="1"/>
  <c r="N90" i="14"/>
  <c r="N79" i="14" s="1"/>
  <c r="N81" i="14"/>
  <c r="N80" i="14"/>
  <c r="N78" i="14"/>
  <c r="N52" i="14"/>
  <c r="N34" i="14"/>
  <c r="N31" i="14"/>
  <c r="N30" i="14"/>
  <c r="N29" i="14"/>
  <c r="N28" i="14"/>
  <c r="N25" i="14"/>
  <c r="N21" i="14"/>
  <c r="N17" i="14"/>
  <c r="N13" i="14"/>
  <c r="N11" i="14"/>
  <c r="N10" i="14"/>
  <c r="N8" i="14"/>
  <c r="K622" i="14"/>
  <c r="K621" i="14"/>
  <c r="K615" i="14"/>
  <c r="K612" i="14"/>
  <c r="K607" i="14"/>
  <c r="K606" i="14"/>
  <c r="K605" i="14"/>
  <c r="L605" i="14" s="1"/>
  <c r="K603" i="14"/>
  <c r="K600" i="14"/>
  <c r="K596" i="14"/>
  <c r="K594" i="14"/>
  <c r="K592" i="14" s="1"/>
  <c r="K593" i="14"/>
  <c r="K591" i="14"/>
  <c r="K588" i="14"/>
  <c r="K584" i="14"/>
  <c r="K580" i="14"/>
  <c r="K576" i="14"/>
  <c r="K575" i="14"/>
  <c r="K572" i="14"/>
  <c r="L572" i="14" s="1"/>
  <c r="K568" i="14"/>
  <c r="K564" i="14"/>
  <c r="K560" i="14"/>
  <c r="K556" i="14"/>
  <c r="L556" i="14" s="1"/>
  <c r="K552" i="14"/>
  <c r="K548" i="14"/>
  <c r="K544" i="14"/>
  <c r="K540" i="14"/>
  <c r="K536" i="14"/>
  <c r="K532" i="14"/>
  <c r="K528" i="14"/>
  <c r="K527" i="14"/>
  <c r="K524" i="14"/>
  <c r="K520" i="14"/>
  <c r="K516" i="14"/>
  <c r="K512" i="14"/>
  <c r="K508" i="14"/>
  <c r="K504" i="14"/>
  <c r="K500" i="14"/>
  <c r="K496" i="14"/>
  <c r="K493" i="14"/>
  <c r="K492" i="14" s="1"/>
  <c r="K491" i="14"/>
  <c r="K490" i="14"/>
  <c r="K489" i="14"/>
  <c r="K488" i="14" s="1"/>
  <c r="K486" i="14"/>
  <c r="K481" i="14"/>
  <c r="K478" i="14"/>
  <c r="K474" i="14"/>
  <c r="K470" i="14"/>
  <c r="K466" i="14"/>
  <c r="K462" i="14"/>
  <c r="K458" i="14"/>
  <c r="L458" i="14" s="1"/>
  <c r="K454" i="14"/>
  <c r="K450" i="14"/>
  <c r="K446" i="14"/>
  <c r="K442" i="14"/>
  <c r="L442" i="14" s="1"/>
  <c r="K438" i="14"/>
  <c r="K434" i="14"/>
  <c r="K430" i="14"/>
  <c r="K426" i="14"/>
  <c r="L426" i="14" s="1"/>
  <c r="K422" i="14"/>
  <c r="K418" i="14"/>
  <c r="K414" i="14"/>
  <c r="K410" i="14"/>
  <c r="L410" i="14" s="1"/>
  <c r="K406" i="14"/>
  <c r="K402" i="14"/>
  <c r="K398" i="14"/>
  <c r="K394" i="14"/>
  <c r="K390" i="14"/>
  <c r="K386" i="14"/>
  <c r="K382" i="14"/>
  <c r="K378" i="14"/>
  <c r="K374" i="14"/>
  <c r="K371" i="14"/>
  <c r="K370" i="14" s="1"/>
  <c r="K369" i="14"/>
  <c r="K366" i="14"/>
  <c r="L366" i="14" s="1"/>
  <c r="K362" i="14"/>
  <c r="K358" i="14"/>
  <c r="K354" i="14"/>
  <c r="K350" i="14"/>
  <c r="L350" i="14" s="1"/>
  <c r="K346" i="14"/>
  <c r="K342" i="14"/>
  <c r="K338" i="14"/>
  <c r="K334" i="14"/>
  <c r="L334" i="14" s="1"/>
  <c r="K333" i="14"/>
  <c r="K330" i="14"/>
  <c r="K326" i="14"/>
  <c r="K322" i="14"/>
  <c r="L322" i="14" s="1"/>
  <c r="K318" i="14"/>
  <c r="K314" i="14"/>
  <c r="K310" i="14"/>
  <c r="K306" i="14"/>
  <c r="K302" i="14"/>
  <c r="K299" i="14"/>
  <c r="K295" i="14" s="1"/>
  <c r="K291" i="14" s="1"/>
  <c r="K298" i="14"/>
  <c r="K296" i="14"/>
  <c r="K292" i="14" s="1"/>
  <c r="K293" i="14"/>
  <c r="K283" i="14"/>
  <c r="K278" i="14"/>
  <c r="K274" i="14"/>
  <c r="K270" i="14"/>
  <c r="K266" i="14"/>
  <c r="K262" i="14"/>
  <c r="K258" i="14"/>
  <c r="K254" i="14"/>
  <c r="K253" i="14"/>
  <c r="K250" i="14"/>
  <c r="K246" i="14"/>
  <c r="K242" i="14"/>
  <c r="L242" i="14" s="1"/>
  <c r="K238" i="14"/>
  <c r="K234" i="14"/>
  <c r="K230" i="14"/>
  <c r="K226" i="14"/>
  <c r="K222" i="14"/>
  <c r="K221" i="14"/>
  <c r="K218" i="14"/>
  <c r="K214" i="14"/>
  <c r="K212" i="14"/>
  <c r="K202" i="14"/>
  <c r="K197" i="14" s="1"/>
  <c r="K199" i="14"/>
  <c r="K198" i="14"/>
  <c r="K196" i="14"/>
  <c r="K191" i="14"/>
  <c r="K190" i="14"/>
  <c r="K179" i="14" s="1"/>
  <c r="L179" i="14" s="1"/>
  <c r="K184" i="14"/>
  <c r="K182" i="14"/>
  <c r="K181" i="14"/>
  <c r="K180" i="14"/>
  <c r="K170" i="14"/>
  <c r="K165" i="14"/>
  <c r="K157" i="14"/>
  <c r="K147" i="14"/>
  <c r="L147" i="14" s="1"/>
  <c r="K145" i="14"/>
  <c r="K144" i="14"/>
  <c r="K142" i="14"/>
  <c r="K125" i="14"/>
  <c r="L125" i="14" s="1"/>
  <c r="K100" i="14"/>
  <c r="K98" i="14"/>
  <c r="K97" i="14"/>
  <c r="K96" i="14"/>
  <c r="K95" i="14"/>
  <c r="K90" i="14"/>
  <c r="K81" i="14"/>
  <c r="K80" i="14"/>
  <c r="L80" i="14" s="1"/>
  <c r="K78" i="14"/>
  <c r="K52" i="14"/>
  <c r="K34" i="14"/>
  <c r="K31" i="14"/>
  <c r="L31" i="14" s="1"/>
  <c r="K30" i="14"/>
  <c r="K28" i="14"/>
  <c r="K25" i="14"/>
  <c r="K21" i="14"/>
  <c r="K17" i="14"/>
  <c r="K13" i="14"/>
  <c r="K11" i="14"/>
  <c r="K10" i="14"/>
  <c r="L10" i="14" s="1"/>
  <c r="K8" i="14"/>
  <c r="P622" i="14"/>
  <c r="P621" i="14"/>
  <c r="P619" i="14"/>
  <c r="P618" i="14"/>
  <c r="O618" i="14" s="1"/>
  <c r="P616" i="14"/>
  <c r="P612" i="14"/>
  <c r="P604" i="14" s="1"/>
  <c r="P610" i="14"/>
  <c r="O610" i="14" s="1"/>
  <c r="P609" i="14"/>
  <c r="O609" i="14" s="1"/>
  <c r="P608" i="14"/>
  <c r="P607" i="14"/>
  <c r="P606" i="14"/>
  <c r="O606" i="14" s="1"/>
  <c r="P605" i="14"/>
  <c r="O605" i="14" s="1"/>
  <c r="P600" i="14"/>
  <c r="P596" i="14"/>
  <c r="O596" i="14" s="1"/>
  <c r="P595" i="14"/>
  <c r="P594" i="14"/>
  <c r="P593" i="14"/>
  <c r="P592" i="14"/>
  <c r="P591" i="14"/>
  <c r="P588" i="14"/>
  <c r="P585" i="14"/>
  <c r="O585" i="14" s="1"/>
  <c r="P584" i="14"/>
  <c r="O584" i="14" s="1"/>
  <c r="P583" i="14"/>
  <c r="P580" i="14"/>
  <c r="P576" i="14"/>
  <c r="P575" i="14"/>
  <c r="O575" i="14" s="1"/>
  <c r="P572" i="14"/>
  <c r="P568" i="14"/>
  <c r="P564" i="14"/>
  <c r="P560" i="14"/>
  <c r="O560" i="14" s="1"/>
  <c r="P556" i="14"/>
  <c r="O556" i="14" s="1"/>
  <c r="P552" i="14"/>
  <c r="P548" i="14"/>
  <c r="P545" i="14"/>
  <c r="P544" i="14" s="1"/>
  <c r="O544" i="14" s="1"/>
  <c r="P543" i="14"/>
  <c r="O543" i="14" s="1"/>
  <c r="P540" i="14"/>
  <c r="P536" i="14"/>
  <c r="P533" i="14"/>
  <c r="P531" i="14"/>
  <c r="P528" i="14"/>
  <c r="P527" i="14"/>
  <c r="P524" i="14"/>
  <c r="O524" i="14" s="1"/>
  <c r="P521" i="14"/>
  <c r="O521" i="14" s="1"/>
  <c r="P519" i="14"/>
  <c r="P516" i="14"/>
  <c r="P512" i="14"/>
  <c r="O512" i="14" s="1"/>
  <c r="P511" i="14"/>
  <c r="P508" i="14"/>
  <c r="P507" i="14"/>
  <c r="O507" i="14" s="1"/>
  <c r="P504" i="14"/>
  <c r="O504" i="14" s="1"/>
  <c r="P503" i="14"/>
  <c r="P500" i="14"/>
  <c r="P496" i="14"/>
  <c r="P493" i="14"/>
  <c r="P491" i="14"/>
  <c r="P490" i="14"/>
  <c r="P485" i="14" s="1"/>
  <c r="P486" i="14"/>
  <c r="P481" i="14"/>
  <c r="P478" i="14"/>
  <c r="P475" i="14"/>
  <c r="P474" i="14" s="1"/>
  <c r="O474" i="14" s="1"/>
  <c r="P473" i="14"/>
  <c r="O473" i="14" s="1"/>
  <c r="P470" i="14"/>
  <c r="P466" i="14"/>
  <c r="P462" i="14"/>
  <c r="P458" i="14"/>
  <c r="O458" i="14" s="1"/>
  <c r="P454" i="14"/>
  <c r="P450" i="14"/>
  <c r="P446" i="14"/>
  <c r="P442" i="14"/>
  <c r="O442" i="14" s="1"/>
  <c r="P438" i="14"/>
  <c r="P434" i="14"/>
  <c r="P430" i="14"/>
  <c r="P426" i="14"/>
  <c r="O426" i="14" s="1"/>
  <c r="P422" i="14"/>
  <c r="P421" i="14"/>
  <c r="O421" i="14" s="1"/>
  <c r="P418" i="14"/>
  <c r="P414" i="14"/>
  <c r="P410" i="14"/>
  <c r="O410" i="14" s="1"/>
  <c r="P406" i="14"/>
  <c r="P405" i="14"/>
  <c r="P402" i="14"/>
  <c r="P398" i="14"/>
  <c r="O398" i="14" s="1"/>
  <c r="P397" i="14"/>
  <c r="O397" i="14" s="1"/>
  <c r="P394" i="14"/>
  <c r="O394" i="14" s="1"/>
  <c r="P390" i="14"/>
  <c r="P386" i="14"/>
  <c r="P382" i="14"/>
  <c r="P378" i="14"/>
  <c r="P375" i="14"/>
  <c r="P374" i="14"/>
  <c r="P373" i="14"/>
  <c r="O373" i="14" s="1"/>
  <c r="P371" i="14"/>
  <c r="P370" i="14" s="1"/>
  <c r="P369" i="14"/>
  <c r="P366" i="14"/>
  <c r="O366" i="14" s="1"/>
  <c r="P362" i="14"/>
  <c r="P361" i="14"/>
  <c r="O361" i="14" s="1"/>
  <c r="P358" i="14"/>
  <c r="O358" i="14" s="1"/>
  <c r="P354" i="14"/>
  <c r="O354" i="14" s="1"/>
  <c r="P350" i="14"/>
  <c r="O350" i="14" s="1"/>
  <c r="P349" i="14"/>
  <c r="O349" i="14" s="1"/>
  <c r="P347" i="14"/>
  <c r="P346" i="14" s="1"/>
  <c r="P345" i="14"/>
  <c r="O345" i="14" s="1"/>
  <c r="P342" i="14"/>
  <c r="P339" i="14"/>
  <c r="P338" i="14" s="1"/>
  <c r="P337" i="14"/>
  <c r="P334" i="14"/>
  <c r="O334" i="14" s="1"/>
  <c r="P333" i="14"/>
  <c r="O333" i="14" s="1"/>
  <c r="P331" i="14"/>
  <c r="P330" i="14" s="1"/>
  <c r="O330" i="14" s="1"/>
  <c r="P329" i="14"/>
  <c r="O329" i="14" s="1"/>
  <c r="P327" i="14"/>
  <c r="P325" i="14"/>
  <c r="O325" i="14" s="1"/>
  <c r="P322" i="14"/>
  <c r="P321" i="14"/>
  <c r="O321" i="14" s="1"/>
  <c r="P318" i="14"/>
  <c r="O318" i="14" s="1"/>
  <c r="P314" i="14"/>
  <c r="P313" i="14"/>
  <c r="O313" i="14" s="1"/>
  <c r="P310" i="14"/>
  <c r="P306" i="14"/>
  <c r="O306" i="14" s="1"/>
  <c r="P302" i="14"/>
  <c r="O302" i="14" s="1"/>
  <c r="P299" i="14"/>
  <c r="P295" i="14" s="1"/>
  <c r="P296" i="14"/>
  <c r="P293" i="14"/>
  <c r="P283" i="14"/>
  <c r="P281" i="14"/>
  <c r="O281" i="14" s="1"/>
  <c r="P278" i="14"/>
  <c r="P277" i="14"/>
  <c r="O277" i="14" s="1"/>
  <c r="P275" i="14"/>
  <c r="P273" i="14"/>
  <c r="O273" i="14" s="1"/>
  <c r="P270" i="14"/>
  <c r="P266" i="14"/>
  <c r="O266" i="14" s="1"/>
  <c r="P262" i="14"/>
  <c r="P258" i="14"/>
  <c r="P254" i="14"/>
  <c r="P253" i="14"/>
  <c r="O253" i="14" s="1"/>
  <c r="P250" i="14"/>
  <c r="P249" i="14"/>
  <c r="O249" i="14" s="1"/>
  <c r="P246" i="14"/>
  <c r="P242" i="14"/>
  <c r="O242" i="14" s="1"/>
  <c r="P241" i="14"/>
  <c r="O241" i="14" s="1"/>
  <c r="P238" i="14"/>
  <c r="O238" i="14" s="1"/>
  <c r="P234" i="14"/>
  <c r="P230" i="14"/>
  <c r="O230" i="14" s="1"/>
  <c r="P226" i="14"/>
  <c r="O226" i="14" s="1"/>
  <c r="P225" i="14"/>
  <c r="P222" i="14"/>
  <c r="P221" i="14"/>
  <c r="O221" i="14" s="1"/>
  <c r="P219" i="14"/>
  <c r="P217" i="14"/>
  <c r="P214" i="14"/>
  <c r="O214" i="14" s="1"/>
  <c r="P213" i="14"/>
  <c r="O213" i="14" s="1"/>
  <c r="P212" i="14"/>
  <c r="O212" i="14" s="1"/>
  <c r="P202" i="14"/>
  <c r="P199" i="14"/>
  <c r="O199" i="14" s="1"/>
  <c r="P198" i="14"/>
  <c r="P196" i="14"/>
  <c r="P184" i="14"/>
  <c r="P182" i="14"/>
  <c r="O182" i="14" s="1"/>
  <c r="P181" i="14"/>
  <c r="O181" i="14" s="1"/>
  <c r="P180" i="14"/>
  <c r="P179" i="14"/>
  <c r="P165" i="14"/>
  <c r="O165" i="14" s="1"/>
  <c r="P157" i="14"/>
  <c r="O157" i="14" s="1"/>
  <c r="P147" i="14"/>
  <c r="P145" i="14"/>
  <c r="P144" i="14"/>
  <c r="O144" i="14" s="1"/>
  <c r="P142" i="14"/>
  <c r="O142" i="14" s="1"/>
  <c r="P125" i="14"/>
  <c r="P100" i="14"/>
  <c r="P98" i="14"/>
  <c r="P97" i="14"/>
  <c r="O97" i="14" s="1"/>
  <c r="P96" i="14"/>
  <c r="P95" i="14"/>
  <c r="P90" i="14"/>
  <c r="P81" i="14"/>
  <c r="P80" i="14"/>
  <c r="P78" i="14"/>
  <c r="P52" i="14"/>
  <c r="O52" i="14" s="1"/>
  <c r="P34" i="14"/>
  <c r="P29" i="14" s="1"/>
  <c r="O29" i="14" s="1"/>
  <c r="P31" i="14"/>
  <c r="P30" i="14"/>
  <c r="P28" i="14"/>
  <c r="P25" i="14"/>
  <c r="P21" i="14"/>
  <c r="P17" i="14"/>
  <c r="O17" i="14" s="1"/>
  <c r="P13" i="14"/>
  <c r="P11" i="14"/>
  <c r="P10" i="14"/>
  <c r="P8" i="14"/>
  <c r="O8" i="14" s="1"/>
  <c r="M622" i="14"/>
  <c r="M621" i="14"/>
  <c r="M619" i="14"/>
  <c r="L619" i="14" s="1"/>
  <c r="M618" i="14"/>
  <c r="L618" i="14" s="1"/>
  <c r="M616" i="14"/>
  <c r="M612" i="14"/>
  <c r="M610" i="14"/>
  <c r="M609" i="14"/>
  <c r="L609" i="14" s="1"/>
  <c r="M608" i="14"/>
  <c r="M607" i="14"/>
  <c r="M606" i="14"/>
  <c r="M605" i="14"/>
  <c r="M604" i="14"/>
  <c r="M600" i="14"/>
  <c r="L600" i="14" s="1"/>
  <c r="M596" i="14"/>
  <c r="M595" i="14"/>
  <c r="M591" i="14" s="1"/>
  <c r="L591" i="14" s="1"/>
  <c r="M594" i="14"/>
  <c r="M593" i="14"/>
  <c r="M588" i="14"/>
  <c r="M585" i="14"/>
  <c r="M584" i="14" s="1"/>
  <c r="M583" i="14"/>
  <c r="M580" i="14"/>
  <c r="L580" i="14" s="1"/>
  <c r="M576" i="14"/>
  <c r="L576" i="14" s="1"/>
  <c r="M575" i="14"/>
  <c r="M572" i="14"/>
  <c r="M568" i="14"/>
  <c r="M564" i="14"/>
  <c r="L564" i="14" s="1"/>
  <c r="M560" i="14"/>
  <c r="M556" i="14"/>
  <c r="M552" i="14"/>
  <c r="L552" i="14" s="1"/>
  <c r="M548" i="14"/>
  <c r="L548" i="14" s="1"/>
  <c r="M545" i="14"/>
  <c r="M544" i="14" s="1"/>
  <c r="M543" i="14"/>
  <c r="L543" i="14" s="1"/>
  <c r="M540" i="14"/>
  <c r="M536" i="14"/>
  <c r="L536" i="14" s="1"/>
  <c r="M533" i="14"/>
  <c r="M532" i="14" s="1"/>
  <c r="L532" i="14" s="1"/>
  <c r="M531" i="14"/>
  <c r="M528" i="14"/>
  <c r="M527" i="14"/>
  <c r="M524" i="14"/>
  <c r="M521" i="14"/>
  <c r="M520" i="14" s="1"/>
  <c r="L520" i="14" s="1"/>
  <c r="M519" i="14"/>
  <c r="M516" i="14"/>
  <c r="L516" i="14" s="1"/>
  <c r="M512" i="14"/>
  <c r="M511" i="14"/>
  <c r="L511" i="14" s="1"/>
  <c r="M508" i="14"/>
  <c r="M507" i="14"/>
  <c r="L507" i="14" s="1"/>
  <c r="M504" i="14"/>
  <c r="L504" i="14" s="1"/>
  <c r="M503" i="14"/>
  <c r="L503" i="14" s="1"/>
  <c r="M500" i="14"/>
  <c r="M496" i="14"/>
  <c r="M493" i="14"/>
  <c r="M492" i="14" s="1"/>
  <c r="M491" i="14"/>
  <c r="M490" i="14"/>
  <c r="M485" i="14" s="1"/>
  <c r="M486" i="14"/>
  <c r="L486" i="14" s="1"/>
  <c r="M481" i="14"/>
  <c r="L481" i="14" s="1"/>
  <c r="M478" i="14"/>
  <c r="M475" i="14"/>
  <c r="M473" i="14"/>
  <c r="L473" i="14" s="1"/>
  <c r="M470" i="14"/>
  <c r="M466" i="14"/>
  <c r="M462" i="14"/>
  <c r="L462" i="14" s="1"/>
  <c r="M458" i="14"/>
  <c r="M454" i="14"/>
  <c r="M450" i="14"/>
  <c r="M446" i="14"/>
  <c r="L446" i="14" s="1"/>
  <c r="M442" i="14"/>
  <c r="M438" i="14"/>
  <c r="M434" i="14"/>
  <c r="M430" i="14"/>
  <c r="L430" i="14" s="1"/>
  <c r="M426" i="14"/>
  <c r="M422" i="14"/>
  <c r="M421" i="14"/>
  <c r="M418" i="14"/>
  <c r="L418" i="14" s="1"/>
  <c r="M414" i="14"/>
  <c r="M410" i="14"/>
  <c r="M406" i="14"/>
  <c r="M405" i="14"/>
  <c r="L405" i="14" s="1"/>
  <c r="M402" i="14"/>
  <c r="M398" i="14"/>
  <c r="M397" i="14"/>
  <c r="M394" i="14"/>
  <c r="L394" i="14" s="1"/>
  <c r="M390" i="14"/>
  <c r="M386" i="14"/>
  <c r="M382" i="14"/>
  <c r="M378" i="14"/>
  <c r="L378" i="14" s="1"/>
  <c r="M375" i="14"/>
  <c r="M374" i="14" s="1"/>
  <c r="L374" i="14" s="1"/>
  <c r="M373" i="14"/>
  <c r="M371" i="14"/>
  <c r="M370" i="14"/>
  <c r="M369" i="14"/>
  <c r="M366" i="14"/>
  <c r="M362" i="14"/>
  <c r="M361" i="14"/>
  <c r="L361" i="14" s="1"/>
  <c r="M358" i="14"/>
  <c r="L358" i="14" s="1"/>
  <c r="M354" i="14"/>
  <c r="M350" i="14"/>
  <c r="M349" i="14"/>
  <c r="L349" i="14" s="1"/>
  <c r="M347" i="14"/>
  <c r="M345" i="14"/>
  <c r="M342" i="14"/>
  <c r="M339" i="14"/>
  <c r="M337" i="14"/>
  <c r="M334" i="14"/>
  <c r="M333" i="14"/>
  <c r="L333" i="14" s="1"/>
  <c r="M331" i="14"/>
  <c r="M329" i="14"/>
  <c r="L329" i="14" s="1"/>
  <c r="M327" i="14"/>
  <c r="M326" i="14"/>
  <c r="M325" i="14"/>
  <c r="L325" i="14" s="1"/>
  <c r="M322" i="14"/>
  <c r="M321" i="14"/>
  <c r="M318" i="14"/>
  <c r="L318" i="14" s="1"/>
  <c r="M314" i="14"/>
  <c r="L314" i="14" s="1"/>
  <c r="M313" i="14"/>
  <c r="M310" i="14"/>
  <c r="M306" i="14"/>
  <c r="M302" i="14"/>
  <c r="L302" i="14" s="1"/>
  <c r="M299" i="14"/>
  <c r="M298" i="14" s="1"/>
  <c r="M296" i="14"/>
  <c r="M293" i="14"/>
  <c r="M292" i="14"/>
  <c r="M288" i="14" s="1"/>
  <c r="M283" i="14"/>
  <c r="M282" i="14" s="1"/>
  <c r="M281" i="14"/>
  <c r="L281" i="14" s="1"/>
  <c r="M278" i="14"/>
  <c r="M277" i="14"/>
  <c r="L277" i="14" s="1"/>
  <c r="M275" i="14"/>
  <c r="M274" i="14" s="1"/>
  <c r="M273" i="14"/>
  <c r="M270" i="14"/>
  <c r="L270" i="14" s="1"/>
  <c r="M266" i="14"/>
  <c r="M262" i="14"/>
  <c r="L262" i="14" s="1"/>
  <c r="M258" i="14"/>
  <c r="M254" i="14"/>
  <c r="L254" i="14" s="1"/>
  <c r="M253" i="14"/>
  <c r="M250" i="14"/>
  <c r="L250" i="14" s="1"/>
  <c r="M249" i="14"/>
  <c r="M246" i="14"/>
  <c r="M242" i="14"/>
  <c r="M241" i="14"/>
  <c r="M238" i="14"/>
  <c r="M234" i="14"/>
  <c r="M230" i="14"/>
  <c r="M226" i="14"/>
  <c r="M225" i="14"/>
  <c r="M222" i="14"/>
  <c r="M221" i="14"/>
  <c r="M219" i="14"/>
  <c r="M218" i="14" s="1"/>
  <c r="M217" i="14"/>
  <c r="M214" i="14"/>
  <c r="L214" i="14" s="1"/>
  <c r="M213" i="14"/>
  <c r="L213" i="14" s="1"/>
  <c r="M212" i="14"/>
  <c r="M202" i="14"/>
  <c r="M197" i="14" s="1"/>
  <c r="M199" i="14"/>
  <c r="M198" i="14"/>
  <c r="M196" i="14"/>
  <c r="M184" i="14"/>
  <c r="M182" i="14"/>
  <c r="L182" i="14" s="1"/>
  <c r="M181" i="14"/>
  <c r="L181" i="14" s="1"/>
  <c r="M179" i="14"/>
  <c r="M165" i="14"/>
  <c r="L165" i="14" s="1"/>
  <c r="M157" i="14"/>
  <c r="M147" i="14"/>
  <c r="M143" i="14" s="1"/>
  <c r="M145" i="14"/>
  <c r="M144" i="14"/>
  <c r="M142" i="14"/>
  <c r="M125" i="14"/>
  <c r="M100" i="14"/>
  <c r="M98" i="14"/>
  <c r="M97" i="14"/>
  <c r="M95" i="14"/>
  <c r="M90" i="14"/>
  <c r="M79" i="14" s="1"/>
  <c r="M81" i="14"/>
  <c r="M80" i="14"/>
  <c r="M78" i="14"/>
  <c r="M52" i="14"/>
  <c r="L52" i="14" s="1"/>
  <c r="M34" i="14"/>
  <c r="M31" i="14"/>
  <c r="M30" i="14"/>
  <c r="M28" i="14"/>
  <c r="L28" i="14" s="1"/>
  <c r="M25" i="14"/>
  <c r="M21" i="14"/>
  <c r="M17" i="14"/>
  <c r="M13" i="14"/>
  <c r="M11" i="14"/>
  <c r="M10" i="14"/>
  <c r="M8" i="14"/>
  <c r="O623" i="14"/>
  <c r="O622" i="14"/>
  <c r="O621" i="14"/>
  <c r="O620" i="14"/>
  <c r="O619" i="14"/>
  <c r="O617" i="14"/>
  <c r="O616" i="14"/>
  <c r="O615" i="14"/>
  <c r="O614" i="14"/>
  <c r="O613" i="14"/>
  <c r="O611" i="14"/>
  <c r="O608" i="14"/>
  <c r="O607" i="14"/>
  <c r="O602" i="14"/>
  <c r="O601" i="14"/>
  <c r="O600" i="14"/>
  <c r="O599" i="14"/>
  <c r="O598" i="14"/>
  <c r="O597" i="14"/>
  <c r="O595" i="14"/>
  <c r="O594" i="14"/>
  <c r="O590" i="14"/>
  <c r="O589" i="14"/>
  <c r="O587" i="14"/>
  <c r="O586" i="14"/>
  <c r="O583" i="14"/>
  <c r="O582" i="14"/>
  <c r="O581" i="14"/>
  <c r="O580" i="14"/>
  <c r="O579" i="14"/>
  <c r="O578" i="14"/>
  <c r="O577" i="14"/>
  <c r="O576" i="14"/>
  <c r="O574" i="14"/>
  <c r="O573" i="14"/>
  <c r="O572" i="14"/>
  <c r="O571" i="14"/>
  <c r="O570" i="14"/>
  <c r="O569" i="14"/>
  <c r="O568" i="14"/>
  <c r="O567" i="14"/>
  <c r="O566" i="14"/>
  <c r="O565" i="14"/>
  <c r="O564" i="14"/>
  <c r="O563" i="14"/>
  <c r="O562" i="14"/>
  <c r="O561" i="14"/>
  <c r="O559" i="14"/>
  <c r="O558" i="14"/>
  <c r="O557" i="14"/>
  <c r="O555" i="14"/>
  <c r="O554" i="14"/>
  <c r="O553" i="14"/>
  <c r="O551" i="14"/>
  <c r="O550" i="14"/>
  <c r="O549" i="14"/>
  <c r="O548" i="14"/>
  <c r="O547" i="14"/>
  <c r="O546" i="14"/>
  <c r="O542" i="14"/>
  <c r="O541" i="14"/>
  <c r="O540" i="14"/>
  <c r="O539" i="14"/>
  <c r="O538" i="14"/>
  <c r="O537" i="14"/>
  <c r="O535" i="14"/>
  <c r="O534" i="14"/>
  <c r="O531" i="14"/>
  <c r="O530" i="14"/>
  <c r="O529" i="14"/>
  <c r="O527" i="14"/>
  <c r="O526" i="14"/>
  <c r="O525" i="14"/>
  <c r="O523" i="14"/>
  <c r="O522" i="14"/>
  <c r="O519" i="14"/>
  <c r="O518" i="14"/>
  <c r="O517" i="14"/>
  <c r="O515" i="14"/>
  <c r="O514" i="14"/>
  <c r="O513" i="14"/>
  <c r="O511" i="14"/>
  <c r="O510" i="14"/>
  <c r="O509" i="14"/>
  <c r="O508" i="14"/>
  <c r="O506" i="14"/>
  <c r="O505" i="14"/>
  <c r="O503" i="14"/>
  <c r="O502" i="14"/>
  <c r="O501" i="14"/>
  <c r="O499" i="14"/>
  <c r="O498" i="14"/>
  <c r="O497" i="14"/>
  <c r="O496" i="14"/>
  <c r="O495" i="14"/>
  <c r="O494" i="14"/>
  <c r="O491" i="14"/>
  <c r="O486" i="14"/>
  <c r="O480" i="14"/>
  <c r="O479" i="14"/>
  <c r="O477" i="14"/>
  <c r="O476" i="14"/>
  <c r="O472" i="14"/>
  <c r="O471" i="14"/>
  <c r="O469" i="14"/>
  <c r="O468" i="14"/>
  <c r="O467" i="14"/>
  <c r="O466" i="14"/>
  <c r="O465" i="14"/>
  <c r="O464" i="14"/>
  <c r="O463" i="14"/>
  <c r="O461" i="14"/>
  <c r="O460" i="14"/>
  <c r="O459" i="14"/>
  <c r="O457" i="14"/>
  <c r="O456" i="14"/>
  <c r="O455" i="14"/>
  <c r="O453" i="14"/>
  <c r="O452" i="14"/>
  <c r="O451" i="14"/>
  <c r="O449" i="14"/>
  <c r="O448" i="14"/>
  <c r="O447" i="14"/>
  <c r="O445" i="14"/>
  <c r="O444" i="14"/>
  <c r="O443" i="14"/>
  <c r="O441" i="14"/>
  <c r="O440" i="14"/>
  <c r="O439" i="14"/>
  <c r="O437" i="14"/>
  <c r="O436" i="14"/>
  <c r="O435" i="14"/>
  <c r="O433" i="14"/>
  <c r="O432" i="14"/>
  <c r="O431" i="14"/>
  <c r="O429" i="14"/>
  <c r="O428" i="14"/>
  <c r="O427" i="14"/>
  <c r="O425" i="14"/>
  <c r="O424" i="14"/>
  <c r="O423" i="14"/>
  <c r="O420" i="14"/>
  <c r="O419" i="14"/>
  <c r="O417" i="14"/>
  <c r="O416" i="14"/>
  <c r="O415" i="14"/>
  <c r="O413" i="14"/>
  <c r="O412" i="14"/>
  <c r="O411" i="14"/>
  <c r="O409" i="14"/>
  <c r="O408" i="14"/>
  <c r="O407" i="14"/>
  <c r="O405" i="14"/>
  <c r="O404" i="14"/>
  <c r="O403" i="14"/>
  <c r="O401" i="14"/>
  <c r="O400" i="14"/>
  <c r="O399" i="14"/>
  <c r="O396" i="14"/>
  <c r="O395" i="14"/>
  <c r="O393" i="14"/>
  <c r="O392" i="14"/>
  <c r="O391" i="14"/>
  <c r="O389" i="14"/>
  <c r="O388" i="14"/>
  <c r="O387" i="14"/>
  <c r="O385" i="14"/>
  <c r="O384" i="14"/>
  <c r="O383" i="14"/>
  <c r="O381" i="14"/>
  <c r="O380" i="14"/>
  <c r="O379" i="14"/>
  <c r="O378" i="14"/>
  <c r="O377" i="14"/>
  <c r="O376" i="14"/>
  <c r="O375" i="14"/>
  <c r="O372" i="14"/>
  <c r="O368" i="14"/>
  <c r="O367" i="14"/>
  <c r="O365" i="14"/>
  <c r="O364" i="14"/>
  <c r="O363" i="14"/>
  <c r="O362" i="14"/>
  <c r="O360" i="14"/>
  <c r="O359" i="14"/>
  <c r="O357" i="14"/>
  <c r="O356" i="14"/>
  <c r="O355" i="14"/>
  <c r="O353" i="14"/>
  <c r="O352" i="14"/>
  <c r="O351" i="14"/>
  <c r="O348" i="14"/>
  <c r="O347" i="14"/>
  <c r="O344" i="14"/>
  <c r="O343" i="14"/>
  <c r="O341" i="14"/>
  <c r="O340" i="14"/>
  <c r="O339" i="14"/>
  <c r="O337" i="14"/>
  <c r="O336" i="14"/>
  <c r="O335" i="14"/>
  <c r="O332" i="14"/>
  <c r="O331" i="14"/>
  <c r="O328" i="14"/>
  <c r="O324" i="14"/>
  <c r="O323" i="14"/>
  <c r="O320" i="14"/>
  <c r="O319" i="14"/>
  <c r="O317" i="14"/>
  <c r="O316" i="14"/>
  <c r="O315" i="14"/>
  <c r="O314" i="14"/>
  <c r="O312" i="14"/>
  <c r="O311" i="14"/>
  <c r="O309" i="14"/>
  <c r="O308" i="14"/>
  <c r="O307" i="14"/>
  <c r="O305" i="14"/>
  <c r="O304" i="14"/>
  <c r="O303" i="14"/>
  <c r="O301" i="14"/>
  <c r="O300" i="14"/>
  <c r="O299" i="14"/>
  <c r="O297" i="14"/>
  <c r="O284" i="14"/>
  <c r="O280" i="14"/>
  <c r="O279" i="14"/>
  <c r="O276" i="14"/>
  <c r="O272" i="14"/>
  <c r="O271" i="14"/>
  <c r="O270" i="14"/>
  <c r="O269" i="14"/>
  <c r="O268" i="14"/>
  <c r="O267" i="14"/>
  <c r="O265" i="14"/>
  <c r="O264" i="14"/>
  <c r="O263" i="14"/>
  <c r="O261" i="14"/>
  <c r="O260" i="14"/>
  <c r="O259" i="14"/>
  <c r="O257" i="14"/>
  <c r="O256" i="14"/>
  <c r="O255" i="14"/>
  <c r="O254" i="14"/>
  <c r="O252" i="14"/>
  <c r="O251" i="14"/>
  <c r="O248" i="14"/>
  <c r="O247" i="14"/>
  <c r="O245" i="14"/>
  <c r="O244" i="14"/>
  <c r="O243" i="14"/>
  <c r="O240" i="14"/>
  <c r="O239" i="14"/>
  <c r="O237" i="14"/>
  <c r="O236" i="14"/>
  <c r="O235" i="14"/>
  <c r="O233" i="14"/>
  <c r="O232" i="14"/>
  <c r="O231" i="14"/>
  <c r="O229" i="14"/>
  <c r="O228" i="14"/>
  <c r="O227" i="14"/>
  <c r="O224" i="14"/>
  <c r="O223" i="14"/>
  <c r="O222" i="14"/>
  <c r="O220" i="14"/>
  <c r="O217" i="14"/>
  <c r="O216" i="14"/>
  <c r="O215" i="14"/>
  <c r="O208" i="14"/>
  <c r="O207" i="14"/>
  <c r="O206" i="14"/>
  <c r="O205" i="14"/>
  <c r="O204" i="14"/>
  <c r="O203" i="14"/>
  <c r="O201" i="14"/>
  <c r="O200" i="14"/>
  <c r="O198" i="14"/>
  <c r="O195" i="14"/>
  <c r="O194" i="14"/>
  <c r="O193" i="14"/>
  <c r="O192" i="14"/>
  <c r="O191" i="14"/>
  <c r="O189" i="14"/>
  <c r="O188" i="14"/>
  <c r="O187" i="14"/>
  <c r="O186" i="14"/>
  <c r="O185" i="14"/>
  <c r="O184" i="14"/>
  <c r="O183" i="14"/>
  <c r="O178" i="14"/>
  <c r="O177" i="14"/>
  <c r="O176" i="14"/>
  <c r="O175" i="14"/>
  <c r="O174" i="14"/>
  <c r="O173" i="14"/>
  <c r="O172" i="14"/>
  <c r="O171" i="14"/>
  <c r="O169" i="14"/>
  <c r="O168" i="14"/>
  <c r="O167" i="14"/>
  <c r="O166" i="14"/>
  <c r="O164" i="14"/>
  <c r="O163" i="14"/>
  <c r="O162" i="14"/>
  <c r="O161" i="14"/>
  <c r="O160" i="14"/>
  <c r="O159" i="14"/>
  <c r="O158" i="14"/>
  <c r="O156" i="14"/>
  <c r="O155" i="14"/>
  <c r="O154" i="14"/>
  <c r="O153" i="14"/>
  <c r="O152" i="14"/>
  <c r="O151" i="14"/>
  <c r="O150" i="14"/>
  <c r="O149" i="14"/>
  <c r="O148" i="14"/>
  <c r="O146" i="14"/>
  <c r="O141" i="14"/>
  <c r="O140" i="14"/>
  <c r="O139" i="14"/>
  <c r="O138" i="14"/>
  <c r="O137" i="14"/>
  <c r="O136" i="14"/>
  <c r="O135" i="14"/>
  <c r="O134" i="14"/>
  <c r="O133" i="14"/>
  <c r="O132" i="14"/>
  <c r="O131" i="14"/>
  <c r="O130" i="14"/>
  <c r="O129" i="14"/>
  <c r="O128" i="14"/>
  <c r="O127" i="14"/>
  <c r="O126"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4" i="14"/>
  <c r="O93" i="14"/>
  <c r="O92" i="14"/>
  <c r="O91" i="14"/>
  <c r="O89" i="14"/>
  <c r="O88" i="14"/>
  <c r="O87" i="14"/>
  <c r="O86" i="14"/>
  <c r="O85" i="14"/>
  <c r="O84" i="14"/>
  <c r="O83" i="14"/>
  <c r="O82" i="14"/>
  <c r="O80"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1" i="14"/>
  <c r="O50" i="14"/>
  <c r="O49" i="14"/>
  <c r="O48" i="14"/>
  <c r="O47" i="14"/>
  <c r="O46" i="14"/>
  <c r="O45" i="14"/>
  <c r="O44" i="14"/>
  <c r="O43" i="14"/>
  <c r="O42" i="14"/>
  <c r="O41" i="14"/>
  <c r="O40" i="14"/>
  <c r="O39" i="14"/>
  <c r="O38" i="14"/>
  <c r="O37" i="14"/>
  <c r="O36" i="14"/>
  <c r="O35" i="14"/>
  <c r="O33" i="14"/>
  <c r="O32" i="14"/>
  <c r="O31" i="14"/>
  <c r="O28" i="14"/>
  <c r="O27" i="14"/>
  <c r="O26" i="14"/>
  <c r="O25" i="14"/>
  <c r="O24" i="14"/>
  <c r="O23" i="14"/>
  <c r="O22" i="14"/>
  <c r="O19" i="14"/>
  <c r="O16" i="14"/>
  <c r="O15" i="14"/>
  <c r="O14" i="14"/>
  <c r="O12" i="14"/>
  <c r="O11" i="14"/>
  <c r="L623" i="14"/>
  <c r="L622" i="14"/>
  <c r="L621" i="14"/>
  <c r="L620" i="14"/>
  <c r="L617" i="14"/>
  <c r="L616" i="14"/>
  <c r="L614" i="14"/>
  <c r="L613" i="14"/>
  <c r="L611" i="14"/>
  <c r="L610" i="14"/>
  <c r="L608" i="14"/>
  <c r="L607" i="14"/>
  <c r="L606" i="14"/>
  <c r="L602" i="14"/>
  <c r="L601" i="14"/>
  <c r="L599" i="14"/>
  <c r="L598" i="14"/>
  <c r="L597" i="14"/>
  <c r="L596" i="14"/>
  <c r="L595" i="14"/>
  <c r="L590" i="14"/>
  <c r="L589" i="14"/>
  <c r="L587" i="14"/>
  <c r="L586" i="14"/>
  <c r="L583" i="14"/>
  <c r="L582" i="14"/>
  <c r="L581" i="14"/>
  <c r="L579" i="14"/>
  <c r="L578" i="14"/>
  <c r="L577" i="14"/>
  <c r="L575" i="14"/>
  <c r="L574" i="14"/>
  <c r="L573" i="14"/>
  <c r="L571" i="14"/>
  <c r="L570" i="14"/>
  <c r="L569" i="14"/>
  <c r="L568" i="14"/>
  <c r="L567" i="14"/>
  <c r="L566" i="14"/>
  <c r="L565" i="14"/>
  <c r="L563" i="14"/>
  <c r="L562" i="14"/>
  <c r="L561" i="14"/>
  <c r="L559" i="14"/>
  <c r="L558" i="14"/>
  <c r="L557" i="14"/>
  <c r="L555" i="14"/>
  <c r="L554" i="14"/>
  <c r="L553" i="14"/>
  <c r="L551" i="14"/>
  <c r="L550" i="14"/>
  <c r="L549" i="14"/>
  <c r="L547" i="14"/>
  <c r="L546" i="14"/>
  <c r="L545" i="14"/>
  <c r="L542" i="14"/>
  <c r="L541" i="14"/>
  <c r="L539" i="14"/>
  <c r="L538" i="14"/>
  <c r="L537" i="14"/>
  <c r="L535" i="14"/>
  <c r="L534" i="14"/>
  <c r="L533" i="14"/>
  <c r="L530" i="14"/>
  <c r="L529" i="14"/>
  <c r="L526" i="14"/>
  <c r="L525" i="14"/>
  <c r="L524" i="14"/>
  <c r="L523" i="14"/>
  <c r="L522" i="14"/>
  <c r="L519" i="14"/>
  <c r="L518" i="14"/>
  <c r="L517" i="14"/>
  <c r="L515" i="14"/>
  <c r="L514" i="14"/>
  <c r="L513" i="14"/>
  <c r="L510" i="14"/>
  <c r="L509" i="14"/>
  <c r="L508" i="14"/>
  <c r="L506" i="14"/>
  <c r="L505" i="14"/>
  <c r="L502" i="14"/>
  <c r="L501" i="14"/>
  <c r="L499" i="14"/>
  <c r="L498" i="14"/>
  <c r="L497" i="14"/>
  <c r="L495" i="14"/>
  <c r="L494" i="14"/>
  <c r="L490" i="14"/>
  <c r="L480" i="14"/>
  <c r="L479" i="14"/>
  <c r="L478" i="14"/>
  <c r="L477" i="14"/>
  <c r="L476" i="14"/>
  <c r="L472" i="14"/>
  <c r="L471" i="14"/>
  <c r="L470" i="14"/>
  <c r="L469" i="14"/>
  <c r="L468" i="14"/>
  <c r="L467" i="14"/>
  <c r="L466" i="14"/>
  <c r="L465" i="14"/>
  <c r="L464" i="14"/>
  <c r="L463" i="14"/>
  <c r="L461" i="14"/>
  <c r="L460" i="14"/>
  <c r="L459" i="14"/>
  <c r="L457" i="14"/>
  <c r="L456" i="14"/>
  <c r="L455" i="14"/>
  <c r="L454" i="14"/>
  <c r="L453" i="14"/>
  <c r="L452" i="14"/>
  <c r="L451" i="14"/>
  <c r="L450" i="14"/>
  <c r="L449" i="14"/>
  <c r="L448" i="14"/>
  <c r="L447" i="14"/>
  <c r="L445" i="14"/>
  <c r="L444" i="14"/>
  <c r="L443" i="14"/>
  <c r="L441" i="14"/>
  <c r="L440" i="14"/>
  <c r="L439" i="14"/>
  <c r="L438" i="14"/>
  <c r="L437" i="14"/>
  <c r="L436" i="14"/>
  <c r="L435" i="14"/>
  <c r="L434" i="14"/>
  <c r="L433" i="14"/>
  <c r="L432" i="14"/>
  <c r="L431" i="14"/>
  <c r="L429" i="14"/>
  <c r="L428" i="14"/>
  <c r="L427" i="14"/>
  <c r="L425" i="14"/>
  <c r="L424" i="14"/>
  <c r="L423" i="14"/>
  <c r="L422" i="14"/>
  <c r="L421" i="14"/>
  <c r="L420" i="14"/>
  <c r="L419" i="14"/>
  <c r="L417" i="14"/>
  <c r="L416" i="14"/>
  <c r="L415" i="14"/>
  <c r="L414" i="14"/>
  <c r="L413" i="14"/>
  <c r="L412" i="14"/>
  <c r="L411" i="14"/>
  <c r="L409" i="14"/>
  <c r="L408" i="14"/>
  <c r="L407" i="14"/>
  <c r="L406" i="14"/>
  <c r="L404" i="14"/>
  <c r="L403" i="14"/>
  <c r="L402" i="14"/>
  <c r="L401" i="14"/>
  <c r="L400" i="14"/>
  <c r="L399" i="14"/>
  <c r="L398" i="14"/>
  <c r="L397" i="14"/>
  <c r="L396" i="14"/>
  <c r="L395" i="14"/>
  <c r="L393" i="14"/>
  <c r="L392" i="14"/>
  <c r="L391" i="14"/>
  <c r="L390" i="14"/>
  <c r="L389" i="14"/>
  <c r="L388" i="14"/>
  <c r="L387" i="14"/>
  <c r="L386" i="14"/>
  <c r="L385" i="14"/>
  <c r="L384" i="14"/>
  <c r="L383" i="14"/>
  <c r="L382" i="14"/>
  <c r="L381" i="14"/>
  <c r="L380" i="14"/>
  <c r="L379" i="14"/>
  <c r="L377" i="14"/>
  <c r="L376" i="14"/>
  <c r="L373" i="14"/>
  <c r="L372" i="14"/>
  <c r="L371" i="14"/>
  <c r="L368" i="14"/>
  <c r="L367" i="14"/>
  <c r="L365" i="14"/>
  <c r="L364" i="14"/>
  <c r="L363" i="14"/>
  <c r="L362" i="14"/>
  <c r="L360" i="14"/>
  <c r="L359" i="14"/>
  <c r="L357" i="14"/>
  <c r="L356" i="14"/>
  <c r="L355" i="14"/>
  <c r="L353" i="14"/>
  <c r="L352" i="14"/>
  <c r="L351" i="14"/>
  <c r="L348" i="14"/>
  <c r="L345" i="14"/>
  <c r="L344" i="14"/>
  <c r="L343" i="14"/>
  <c r="L342" i="14"/>
  <c r="L341" i="14"/>
  <c r="L340" i="14"/>
  <c r="L337" i="14"/>
  <c r="L336" i="14"/>
  <c r="L335" i="14"/>
  <c r="L332" i="14"/>
  <c r="L328" i="14"/>
  <c r="L327" i="14"/>
  <c r="L324" i="14"/>
  <c r="L323" i="14"/>
  <c r="L321" i="14"/>
  <c r="L320" i="14"/>
  <c r="L319" i="14"/>
  <c r="L317" i="14"/>
  <c r="L316" i="14"/>
  <c r="L315" i="14"/>
  <c r="L312" i="14"/>
  <c r="L311" i="14"/>
  <c r="L309" i="14"/>
  <c r="L308" i="14"/>
  <c r="L307" i="14"/>
  <c r="L306" i="14"/>
  <c r="L305" i="14"/>
  <c r="L304" i="14"/>
  <c r="L303" i="14"/>
  <c r="L301" i="14"/>
  <c r="L300" i="14"/>
  <c r="L297" i="14"/>
  <c r="L296" i="14"/>
  <c r="L284" i="14"/>
  <c r="L280" i="14"/>
  <c r="L279" i="14"/>
  <c r="L278" i="14"/>
  <c r="L276" i="14"/>
  <c r="L275" i="14"/>
  <c r="L273" i="14"/>
  <c r="L272" i="14"/>
  <c r="L271" i="14"/>
  <c r="L269" i="14"/>
  <c r="L268" i="14"/>
  <c r="L267" i="14"/>
  <c r="L265" i="14"/>
  <c r="L264" i="14"/>
  <c r="L263" i="14"/>
  <c r="L261" i="14"/>
  <c r="L260" i="14"/>
  <c r="L259" i="14"/>
  <c r="L257" i="14"/>
  <c r="L256" i="14"/>
  <c r="L255" i="14"/>
  <c r="L252" i="14"/>
  <c r="L251" i="14"/>
  <c r="L249" i="14"/>
  <c r="L248" i="14"/>
  <c r="L247" i="14"/>
  <c r="L245" i="14"/>
  <c r="L244" i="14"/>
  <c r="L243" i="14"/>
  <c r="L240" i="14"/>
  <c r="L239" i="14"/>
  <c r="L237" i="14"/>
  <c r="L236" i="14"/>
  <c r="L235" i="14"/>
  <c r="L234" i="14"/>
  <c r="L233" i="14"/>
  <c r="L232" i="14"/>
  <c r="L231" i="14"/>
  <c r="L230" i="14"/>
  <c r="L229" i="14"/>
  <c r="L228" i="14"/>
  <c r="L227" i="14"/>
  <c r="L226" i="14"/>
  <c r="L225" i="14"/>
  <c r="L224" i="14"/>
  <c r="L223" i="14"/>
  <c r="L221" i="14"/>
  <c r="L220" i="14"/>
  <c r="L217" i="14"/>
  <c r="L216" i="14"/>
  <c r="L215" i="14"/>
  <c r="L208" i="14"/>
  <c r="L207" i="14"/>
  <c r="L206" i="14"/>
  <c r="L205" i="14"/>
  <c r="L204" i="14"/>
  <c r="L203" i="14"/>
  <c r="L202" i="14"/>
  <c r="L201" i="14"/>
  <c r="L200" i="14"/>
  <c r="L196" i="14"/>
  <c r="L195" i="14"/>
  <c r="L194" i="14"/>
  <c r="L193" i="14"/>
  <c r="L192" i="14"/>
  <c r="L191" i="14"/>
  <c r="L189" i="14"/>
  <c r="L188" i="14"/>
  <c r="L187" i="14"/>
  <c r="L186" i="14"/>
  <c r="L185" i="14"/>
  <c r="L183" i="14"/>
  <c r="L178" i="14"/>
  <c r="L177" i="14"/>
  <c r="L176" i="14"/>
  <c r="L175" i="14"/>
  <c r="L174" i="14"/>
  <c r="L173" i="14"/>
  <c r="L172" i="14"/>
  <c r="L171" i="14"/>
  <c r="L170" i="14"/>
  <c r="L169" i="14"/>
  <c r="L168" i="14"/>
  <c r="L167" i="14"/>
  <c r="L166" i="14"/>
  <c r="L164" i="14"/>
  <c r="L163" i="14"/>
  <c r="L162" i="14"/>
  <c r="L161" i="14"/>
  <c r="L160" i="14"/>
  <c r="L159" i="14"/>
  <c r="L158" i="14"/>
  <c r="L156" i="14"/>
  <c r="L155" i="14"/>
  <c r="L154" i="14"/>
  <c r="L153" i="14"/>
  <c r="L152" i="14"/>
  <c r="L151" i="14"/>
  <c r="L150" i="14"/>
  <c r="L149" i="14"/>
  <c r="L148" i="14"/>
  <c r="L146" i="14"/>
  <c r="L145" i="14"/>
  <c r="L144" i="14"/>
  <c r="L142" i="14"/>
  <c r="L141" i="14"/>
  <c r="L140" i="14"/>
  <c r="L139" i="14"/>
  <c r="L138" i="14"/>
  <c r="L137" i="14"/>
  <c r="L136" i="14"/>
  <c r="L135" i="14"/>
  <c r="L134" i="14"/>
  <c r="L133" i="14"/>
  <c r="L132" i="14"/>
  <c r="L131" i="14"/>
  <c r="L130" i="14"/>
  <c r="L129" i="14"/>
  <c r="L128"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99" i="14"/>
  <c r="L97" i="14"/>
  <c r="L95" i="14"/>
  <c r="L94" i="14"/>
  <c r="L93" i="14"/>
  <c r="L92" i="14"/>
  <c r="L91" i="14"/>
  <c r="L89" i="14"/>
  <c r="L88" i="14"/>
  <c r="L87" i="14"/>
  <c r="L86" i="14"/>
  <c r="L85" i="14"/>
  <c r="L84" i="14"/>
  <c r="L83" i="14"/>
  <c r="L82" i="14"/>
  <c r="L81"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1" i="14"/>
  <c r="L50" i="14"/>
  <c r="L49" i="14"/>
  <c r="L48" i="14"/>
  <c r="L47" i="14"/>
  <c r="L46" i="14"/>
  <c r="L45" i="14"/>
  <c r="L44" i="14"/>
  <c r="L43" i="14"/>
  <c r="L42" i="14"/>
  <c r="L41" i="14"/>
  <c r="L40" i="14"/>
  <c r="L39" i="14"/>
  <c r="L38" i="14"/>
  <c r="L37" i="14"/>
  <c r="L36" i="14"/>
  <c r="L35" i="14"/>
  <c r="L34" i="14"/>
  <c r="L33" i="14"/>
  <c r="L32" i="14"/>
  <c r="L30" i="14"/>
  <c r="L27" i="14"/>
  <c r="L26" i="14"/>
  <c r="L25" i="14"/>
  <c r="L24" i="14"/>
  <c r="L23" i="14"/>
  <c r="L22" i="14"/>
  <c r="L20" i="14"/>
  <c r="L19" i="14"/>
  <c r="L18" i="14"/>
  <c r="L17" i="14"/>
  <c r="L16" i="14"/>
  <c r="L15" i="14"/>
  <c r="L14" i="14"/>
  <c r="L12" i="14"/>
  <c r="L11" i="14"/>
  <c r="L8" i="14"/>
  <c r="I623" i="14"/>
  <c r="I620" i="14"/>
  <c r="I617" i="14"/>
  <c r="I614" i="14"/>
  <c r="I613" i="14"/>
  <c r="I611" i="14"/>
  <c r="I609" i="14"/>
  <c r="I602" i="14"/>
  <c r="I601" i="14"/>
  <c r="I599" i="14"/>
  <c r="I598" i="14"/>
  <c r="I597" i="14"/>
  <c r="I590" i="14"/>
  <c r="I589" i="14"/>
  <c r="I587" i="14"/>
  <c r="I586" i="14"/>
  <c r="I582" i="14"/>
  <c r="I581" i="14"/>
  <c r="I579" i="14"/>
  <c r="I578" i="14"/>
  <c r="I577" i="14"/>
  <c r="I574" i="14"/>
  <c r="I573" i="14"/>
  <c r="I571" i="14"/>
  <c r="I570" i="14"/>
  <c r="I569" i="14"/>
  <c r="I567" i="14"/>
  <c r="I566" i="14"/>
  <c r="I565" i="14"/>
  <c r="I563" i="14"/>
  <c r="I562" i="14"/>
  <c r="I561" i="14"/>
  <c r="I559" i="14"/>
  <c r="I558" i="14"/>
  <c r="I557" i="14"/>
  <c r="I555" i="14"/>
  <c r="I554" i="14"/>
  <c r="I553" i="14"/>
  <c r="I551" i="14"/>
  <c r="I550" i="14"/>
  <c r="I549" i="14"/>
  <c r="I547" i="14"/>
  <c r="I546" i="14"/>
  <c r="I542" i="14"/>
  <c r="I541" i="14"/>
  <c r="I539" i="14"/>
  <c r="I538" i="14"/>
  <c r="I537" i="14"/>
  <c r="I536" i="14"/>
  <c r="I535" i="14"/>
  <c r="I534" i="14"/>
  <c r="I530" i="14"/>
  <c r="I529" i="14"/>
  <c r="I526" i="14"/>
  <c r="I525" i="14"/>
  <c r="I523" i="14"/>
  <c r="I522" i="14"/>
  <c r="I518" i="14"/>
  <c r="I517" i="14"/>
  <c r="I515" i="14"/>
  <c r="I514" i="14"/>
  <c r="I513" i="14"/>
  <c r="I510" i="14"/>
  <c r="I509" i="14"/>
  <c r="I506" i="14"/>
  <c r="I505" i="14"/>
  <c r="I502" i="14"/>
  <c r="I501" i="14"/>
  <c r="I499" i="14"/>
  <c r="I498" i="14"/>
  <c r="I497" i="14"/>
  <c r="I495" i="14"/>
  <c r="I494" i="14"/>
  <c r="I480" i="14"/>
  <c r="I479" i="14"/>
  <c r="I477" i="14"/>
  <c r="I476" i="14"/>
  <c r="I472" i="14"/>
  <c r="I471" i="14"/>
  <c r="I469" i="14"/>
  <c r="I468" i="14"/>
  <c r="I467" i="14"/>
  <c r="I465" i="14"/>
  <c r="I464" i="14"/>
  <c r="I463" i="14"/>
  <c r="I461" i="14"/>
  <c r="I460" i="14"/>
  <c r="I459" i="14"/>
  <c r="I457" i="14"/>
  <c r="I456" i="14"/>
  <c r="I455" i="14"/>
  <c r="I453" i="14"/>
  <c r="I452" i="14"/>
  <c r="I451" i="14"/>
  <c r="I449" i="14"/>
  <c r="I448" i="14"/>
  <c r="I447" i="14"/>
  <c r="I445" i="14"/>
  <c r="I444" i="14"/>
  <c r="I443" i="14"/>
  <c r="I441" i="14"/>
  <c r="I440" i="14"/>
  <c r="I439" i="14"/>
  <c r="I437" i="14"/>
  <c r="I436" i="14"/>
  <c r="I435" i="14"/>
  <c r="I433" i="14"/>
  <c r="I432" i="14"/>
  <c r="I431" i="14"/>
  <c r="I429" i="14"/>
  <c r="I428" i="14"/>
  <c r="I427" i="14"/>
  <c r="I425" i="14"/>
  <c r="I424" i="14"/>
  <c r="I423" i="14"/>
  <c r="I420" i="14"/>
  <c r="I419" i="14"/>
  <c r="I417" i="14"/>
  <c r="I416" i="14"/>
  <c r="I415" i="14"/>
  <c r="I413" i="14"/>
  <c r="I412" i="14"/>
  <c r="I411" i="14"/>
  <c r="I409" i="14"/>
  <c r="I408" i="14"/>
  <c r="I407" i="14"/>
  <c r="I404" i="14"/>
  <c r="I403" i="14"/>
  <c r="I401" i="14"/>
  <c r="I400" i="14"/>
  <c r="I399" i="14"/>
  <c r="I396" i="14"/>
  <c r="I395" i="14"/>
  <c r="I393" i="14"/>
  <c r="I392" i="14"/>
  <c r="I391" i="14"/>
  <c r="I389" i="14"/>
  <c r="I388" i="14"/>
  <c r="I387" i="14"/>
  <c r="I385" i="14"/>
  <c r="I384" i="14"/>
  <c r="I383" i="14"/>
  <c r="I381" i="14"/>
  <c r="I380" i="14"/>
  <c r="I379" i="14"/>
  <c r="I377" i="14"/>
  <c r="I376" i="14"/>
  <c r="I372" i="14"/>
  <c r="I368" i="14"/>
  <c r="I367" i="14"/>
  <c r="I365" i="14"/>
  <c r="I364" i="14"/>
  <c r="I363" i="14"/>
  <c r="I360" i="14"/>
  <c r="I359" i="14"/>
  <c r="I357" i="14"/>
  <c r="I356" i="14"/>
  <c r="I355" i="14"/>
  <c r="I353" i="14"/>
  <c r="I352" i="14"/>
  <c r="I351" i="14"/>
  <c r="I348" i="14"/>
  <c r="I344" i="14"/>
  <c r="I343" i="14"/>
  <c r="I341" i="14"/>
  <c r="I340" i="14"/>
  <c r="I336" i="14"/>
  <c r="I335" i="14"/>
  <c r="I332" i="14"/>
  <c r="I328" i="14"/>
  <c r="I324" i="14"/>
  <c r="I323" i="14"/>
  <c r="I320" i="14"/>
  <c r="I319" i="14"/>
  <c r="I317" i="14"/>
  <c r="I316" i="14"/>
  <c r="I315" i="14"/>
  <c r="I312" i="14"/>
  <c r="I311" i="14"/>
  <c r="I309" i="14"/>
  <c r="I308" i="14"/>
  <c r="I307" i="14"/>
  <c r="I306" i="14"/>
  <c r="I305" i="14"/>
  <c r="I304" i="14"/>
  <c r="I303" i="14"/>
  <c r="I301" i="14"/>
  <c r="I300" i="14"/>
  <c r="I297" i="14"/>
  <c r="I284" i="14"/>
  <c r="I280" i="14"/>
  <c r="I279" i="14"/>
  <c r="I276" i="14"/>
  <c r="I272" i="14"/>
  <c r="I271" i="14"/>
  <c r="I269" i="14"/>
  <c r="I268" i="14"/>
  <c r="I267" i="14"/>
  <c r="I265" i="14"/>
  <c r="I264" i="14"/>
  <c r="I263" i="14"/>
  <c r="I261" i="14"/>
  <c r="I260" i="14"/>
  <c r="I259" i="14"/>
  <c r="I257" i="14"/>
  <c r="I256" i="14"/>
  <c r="I255" i="14"/>
  <c r="I252" i="14"/>
  <c r="I251" i="14"/>
  <c r="I248" i="14"/>
  <c r="I247" i="14"/>
  <c r="I245" i="14"/>
  <c r="I244" i="14"/>
  <c r="I243" i="14"/>
  <c r="I240" i="14"/>
  <c r="I239" i="14"/>
  <c r="I236" i="14"/>
  <c r="I235" i="14"/>
  <c r="I233" i="14"/>
  <c r="I232" i="14"/>
  <c r="I231" i="14"/>
  <c r="I228" i="14"/>
  <c r="I227" i="14"/>
  <c r="I224" i="14"/>
  <c r="I223" i="14"/>
  <c r="I220" i="14"/>
  <c r="I216" i="14"/>
  <c r="I215" i="14"/>
  <c r="I208" i="14"/>
  <c r="I207" i="14"/>
  <c r="I206" i="14"/>
  <c r="I205" i="14"/>
  <c r="I204" i="14"/>
  <c r="I203" i="14"/>
  <c r="I202" i="14"/>
  <c r="I201" i="14"/>
  <c r="I200" i="14"/>
  <c r="I199" i="14"/>
  <c r="I195" i="14"/>
  <c r="I194" i="14"/>
  <c r="I193" i="14"/>
  <c r="I192" i="14"/>
  <c r="I189" i="14"/>
  <c r="I188" i="14"/>
  <c r="I187" i="14"/>
  <c r="I186" i="14"/>
  <c r="I185" i="14"/>
  <c r="I183" i="14"/>
  <c r="I178" i="14"/>
  <c r="I177" i="14"/>
  <c r="I176" i="14"/>
  <c r="I175" i="14"/>
  <c r="I174" i="14"/>
  <c r="I173" i="14"/>
  <c r="I172" i="14"/>
  <c r="I171" i="14"/>
  <c r="I169" i="14"/>
  <c r="I168" i="14"/>
  <c r="I167" i="14"/>
  <c r="I166" i="14"/>
  <c r="I164" i="14"/>
  <c r="I163" i="14"/>
  <c r="I162" i="14"/>
  <c r="I161" i="14"/>
  <c r="I160" i="14"/>
  <c r="I159" i="14"/>
  <c r="I158" i="14"/>
  <c r="I156" i="14"/>
  <c r="I155" i="14"/>
  <c r="I154" i="14"/>
  <c r="I153" i="14"/>
  <c r="I152" i="14"/>
  <c r="I151" i="14"/>
  <c r="I150" i="14"/>
  <c r="I149" i="14"/>
  <c r="I148" i="14"/>
  <c r="I146" i="14"/>
  <c r="I141" i="14"/>
  <c r="I140" i="14"/>
  <c r="I139" i="14"/>
  <c r="I138" i="14"/>
  <c r="I137" i="14"/>
  <c r="I136" i="14"/>
  <c r="I135" i="14"/>
  <c r="I134" i="14"/>
  <c r="I133" i="14"/>
  <c r="I132" i="14"/>
  <c r="I131" i="14"/>
  <c r="I130" i="14"/>
  <c r="I129" i="14"/>
  <c r="I128" i="14"/>
  <c r="I127" i="14"/>
  <c r="I126"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99" i="14"/>
  <c r="I94" i="14"/>
  <c r="I93" i="14"/>
  <c r="I92" i="14"/>
  <c r="I91" i="14"/>
  <c r="I89" i="14"/>
  <c r="I88" i="14"/>
  <c r="I87" i="14"/>
  <c r="I86" i="14"/>
  <c r="I85" i="14"/>
  <c r="I84" i="14"/>
  <c r="I83" i="14"/>
  <c r="I82"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1" i="14"/>
  <c r="I50" i="14"/>
  <c r="I49" i="14"/>
  <c r="I48" i="14"/>
  <c r="I47" i="14"/>
  <c r="I46" i="14"/>
  <c r="I45" i="14"/>
  <c r="I44" i="14"/>
  <c r="I43" i="14"/>
  <c r="I42" i="14"/>
  <c r="I41" i="14"/>
  <c r="I40" i="14"/>
  <c r="I39" i="14"/>
  <c r="I38" i="14"/>
  <c r="I37" i="14"/>
  <c r="I36" i="14"/>
  <c r="I35" i="14"/>
  <c r="I34" i="14"/>
  <c r="I33" i="14"/>
  <c r="I32" i="14"/>
  <c r="I27" i="14"/>
  <c r="I26" i="14"/>
  <c r="I24" i="14"/>
  <c r="I23" i="14"/>
  <c r="I22" i="14"/>
  <c r="I20" i="14"/>
  <c r="I19" i="14"/>
  <c r="I18" i="14"/>
  <c r="I16" i="14"/>
  <c r="I15" i="14"/>
  <c r="I14" i="14"/>
  <c r="I12" i="14"/>
  <c r="F623" i="14"/>
  <c r="F620" i="14"/>
  <c r="F617" i="14"/>
  <c r="F614" i="14"/>
  <c r="F613" i="14"/>
  <c r="F611" i="14"/>
  <c r="F609" i="14"/>
  <c r="F602" i="14"/>
  <c r="F601" i="14"/>
  <c r="F598" i="14"/>
  <c r="F597" i="14"/>
  <c r="F590" i="14"/>
  <c r="F589" i="14"/>
  <c r="F587" i="14"/>
  <c r="F586" i="14"/>
  <c r="F582" i="14"/>
  <c r="F581" i="14"/>
  <c r="F579" i="14"/>
  <c r="F578" i="14"/>
  <c r="F577" i="14"/>
  <c r="F574" i="14"/>
  <c r="F573" i="14"/>
  <c r="F571" i="14"/>
  <c r="F570" i="14"/>
  <c r="F569" i="14"/>
  <c r="F567" i="14"/>
  <c r="F566" i="14"/>
  <c r="F565" i="14"/>
  <c r="F562" i="14"/>
  <c r="F561" i="14"/>
  <c r="F559" i="14"/>
  <c r="F558" i="14"/>
  <c r="F557" i="14"/>
  <c r="F555" i="14"/>
  <c r="F554" i="14"/>
  <c r="F553" i="14"/>
  <c r="F551" i="14"/>
  <c r="F550" i="14"/>
  <c r="F549" i="14"/>
  <c r="F546" i="14"/>
  <c r="F542" i="14"/>
  <c r="F541" i="14"/>
  <c r="F539" i="14"/>
  <c r="F538" i="14"/>
  <c r="F537" i="14"/>
  <c r="F535" i="14"/>
  <c r="F534" i="14"/>
  <c r="F530" i="14"/>
  <c r="F529" i="14"/>
  <c r="F526" i="14"/>
  <c r="F525" i="14"/>
  <c r="F523" i="14"/>
  <c r="F522" i="14"/>
  <c r="F518" i="14"/>
  <c r="F517" i="14"/>
  <c r="F515" i="14"/>
  <c r="F514" i="14"/>
  <c r="F513" i="14"/>
  <c r="F510" i="14"/>
  <c r="F509" i="14"/>
  <c r="F506" i="14"/>
  <c r="F505" i="14"/>
  <c r="F502" i="14"/>
  <c r="F501" i="14"/>
  <c r="F499" i="14"/>
  <c r="F498" i="14"/>
  <c r="F497" i="14"/>
  <c r="F495" i="14"/>
  <c r="F494" i="14"/>
  <c r="F480" i="14"/>
  <c r="F479" i="14"/>
  <c r="F477" i="14"/>
  <c r="F476" i="14"/>
  <c r="F472" i="14"/>
  <c r="F471" i="14"/>
  <c r="F469" i="14"/>
  <c r="F468" i="14"/>
  <c r="F467" i="14"/>
  <c r="F465" i="14"/>
  <c r="F464" i="14"/>
  <c r="F463" i="14"/>
  <c r="F461" i="14"/>
  <c r="F460" i="14"/>
  <c r="F459" i="14"/>
  <c r="F456" i="14"/>
  <c r="F455" i="14"/>
  <c r="F453" i="14"/>
  <c r="F452" i="14"/>
  <c r="F451" i="14"/>
  <c r="F449" i="14"/>
  <c r="F448" i="14"/>
  <c r="F447" i="14"/>
  <c r="F445" i="14"/>
  <c r="F444" i="14"/>
  <c r="F443" i="14"/>
  <c r="F440" i="14"/>
  <c r="F439" i="14"/>
  <c r="F437" i="14"/>
  <c r="F436" i="14"/>
  <c r="F435" i="14"/>
  <c r="F432" i="14"/>
  <c r="F431" i="14"/>
  <c r="F429" i="14"/>
  <c r="F428" i="14"/>
  <c r="F427" i="14"/>
  <c r="F425" i="14"/>
  <c r="F424" i="14"/>
  <c r="F423" i="14"/>
  <c r="F420" i="14"/>
  <c r="F419" i="14"/>
  <c r="F417" i="14"/>
  <c r="F416" i="14"/>
  <c r="F415" i="14"/>
  <c r="F413" i="14"/>
  <c r="F412" i="14"/>
  <c r="F411" i="14"/>
  <c r="F409" i="14"/>
  <c r="F408" i="14"/>
  <c r="F407" i="14"/>
  <c r="F404" i="14"/>
  <c r="F403" i="14"/>
  <c r="F401" i="14"/>
  <c r="F400" i="14"/>
  <c r="F399" i="14"/>
  <c r="F396" i="14"/>
  <c r="F395" i="14"/>
  <c r="F393" i="14"/>
  <c r="F392" i="14"/>
  <c r="F391" i="14"/>
  <c r="F389" i="14"/>
  <c r="F388" i="14"/>
  <c r="F387" i="14"/>
  <c r="F385" i="14"/>
  <c r="F384" i="14"/>
  <c r="F383" i="14"/>
  <c r="F381" i="14"/>
  <c r="F380" i="14"/>
  <c r="F379" i="14"/>
  <c r="F377" i="14"/>
  <c r="F372" i="14"/>
  <c r="F368" i="14"/>
  <c r="F367" i="14"/>
  <c r="F365" i="14"/>
  <c r="F364" i="14"/>
  <c r="F363" i="14"/>
  <c r="F360" i="14"/>
  <c r="F359" i="14"/>
  <c r="F357" i="14"/>
  <c r="F356" i="14"/>
  <c r="F355" i="14"/>
  <c r="F352" i="14"/>
  <c r="F351" i="14"/>
  <c r="F348" i="14"/>
  <c r="F344" i="14"/>
  <c r="F343" i="14"/>
  <c r="F341" i="14"/>
  <c r="F340" i="14"/>
  <c r="F336" i="14"/>
  <c r="F335" i="14"/>
  <c r="F332" i="14"/>
  <c r="F331" i="14"/>
  <c r="F328" i="14"/>
  <c r="F324" i="14"/>
  <c r="F323" i="14"/>
  <c r="F320" i="14"/>
  <c r="F319" i="14"/>
  <c r="F316" i="14"/>
  <c r="F315" i="14"/>
  <c r="F312" i="14"/>
  <c r="F311" i="14"/>
  <c r="F309" i="14"/>
  <c r="F308" i="14"/>
  <c r="F307" i="14"/>
  <c r="F305" i="14"/>
  <c r="F304" i="14"/>
  <c r="F303" i="14"/>
  <c r="F301" i="14"/>
  <c r="F300" i="14"/>
  <c r="F297" i="14"/>
  <c r="F284" i="14"/>
  <c r="F280" i="14"/>
  <c r="F279" i="14"/>
  <c r="F276" i="14"/>
  <c r="F272" i="14"/>
  <c r="F271" i="14"/>
  <c r="F269" i="14"/>
  <c r="F268" i="14"/>
  <c r="F267" i="14"/>
  <c r="F265" i="14"/>
  <c r="F264" i="14"/>
  <c r="F263" i="14"/>
  <c r="F261" i="14"/>
  <c r="F260" i="14"/>
  <c r="F259" i="14"/>
  <c r="F256" i="14"/>
  <c r="F255" i="14"/>
  <c r="F252" i="14"/>
  <c r="F251" i="14"/>
  <c r="F248" i="14"/>
  <c r="F247" i="14"/>
  <c r="F245" i="14"/>
  <c r="F244" i="14"/>
  <c r="F243" i="14"/>
  <c r="F240" i="14"/>
  <c r="F239" i="14"/>
  <c r="F236" i="14"/>
  <c r="F235" i="14"/>
  <c r="F233" i="14"/>
  <c r="F232" i="14"/>
  <c r="F231" i="14"/>
  <c r="F228" i="14"/>
  <c r="F227" i="14"/>
  <c r="F224" i="14"/>
  <c r="F223" i="14"/>
  <c r="F220" i="14"/>
  <c r="F216" i="14"/>
  <c r="F215" i="14"/>
  <c r="F208" i="14"/>
  <c r="F207" i="14"/>
  <c r="F206" i="14"/>
  <c r="F205" i="14"/>
  <c r="F204" i="14"/>
  <c r="F203" i="14"/>
  <c r="F200" i="14"/>
  <c r="F195" i="14"/>
  <c r="F193" i="14"/>
  <c r="F191" i="14"/>
  <c r="F189" i="14"/>
  <c r="F188" i="14"/>
  <c r="F187" i="14"/>
  <c r="F186" i="14"/>
  <c r="F185" i="14"/>
  <c r="F178" i="14"/>
  <c r="F177" i="14"/>
  <c r="F176" i="14"/>
  <c r="F175" i="14"/>
  <c r="F174" i="14"/>
  <c r="F173" i="14"/>
  <c r="F172" i="14"/>
  <c r="F171" i="14"/>
  <c r="F169" i="14"/>
  <c r="F168" i="14"/>
  <c r="F167" i="14"/>
  <c r="F166" i="14"/>
  <c r="F164" i="14"/>
  <c r="F163" i="14"/>
  <c r="F162" i="14"/>
  <c r="F161" i="14"/>
  <c r="F160" i="14"/>
  <c r="F159" i="14"/>
  <c r="F158" i="14"/>
  <c r="F156" i="14"/>
  <c r="F155" i="14"/>
  <c r="F154" i="14"/>
  <c r="F153" i="14"/>
  <c r="F152" i="14"/>
  <c r="F151" i="14"/>
  <c r="F149" i="14"/>
  <c r="F148" i="14"/>
  <c r="F141" i="14"/>
  <c r="F140" i="14"/>
  <c r="F139" i="14"/>
  <c r="F138" i="14"/>
  <c r="F137" i="14"/>
  <c r="F136" i="14"/>
  <c r="F135" i="14"/>
  <c r="F134" i="14"/>
  <c r="F133" i="14"/>
  <c r="F132" i="14"/>
  <c r="F131" i="14"/>
  <c r="F130" i="14"/>
  <c r="F129" i="14"/>
  <c r="F127" i="14"/>
  <c r="F126" i="14"/>
  <c r="F124" i="14"/>
  <c r="F123" i="14"/>
  <c r="F122" i="14"/>
  <c r="F121" i="14"/>
  <c r="F120" i="14"/>
  <c r="F119" i="14"/>
  <c r="F118" i="14"/>
  <c r="F117" i="14"/>
  <c r="F116" i="14"/>
  <c r="F115" i="14"/>
  <c r="F114" i="14"/>
  <c r="F113" i="14"/>
  <c r="F112" i="14"/>
  <c r="F110" i="14"/>
  <c r="F109" i="14"/>
  <c r="F108" i="14"/>
  <c r="F107" i="14"/>
  <c r="F106" i="14"/>
  <c r="F105" i="14"/>
  <c r="F104" i="14"/>
  <c r="F103" i="14"/>
  <c r="F102" i="14"/>
  <c r="F101" i="14"/>
  <c r="F94" i="14"/>
  <c r="F92" i="14"/>
  <c r="F91" i="14"/>
  <c r="F88" i="14"/>
  <c r="F87" i="14"/>
  <c r="F86" i="14"/>
  <c r="F85" i="14"/>
  <c r="F84" i="14"/>
  <c r="F83" i="14"/>
  <c r="F77" i="14"/>
  <c r="F76" i="14"/>
  <c r="F75" i="14"/>
  <c r="F73" i="14"/>
  <c r="F72" i="14"/>
  <c r="F71" i="14"/>
  <c r="F70" i="14"/>
  <c r="F69" i="14"/>
  <c r="F68" i="14"/>
  <c r="F66" i="14"/>
  <c r="F65" i="14"/>
  <c r="F64" i="14"/>
  <c r="F63" i="14"/>
  <c r="F62" i="14"/>
  <c r="F61" i="14"/>
  <c r="F60" i="14"/>
  <c r="F59" i="14"/>
  <c r="F58" i="14"/>
  <c r="F57" i="14"/>
  <c r="F56" i="14"/>
  <c r="F54" i="14"/>
  <c r="F53" i="14"/>
  <c r="F51" i="14"/>
  <c r="F50" i="14"/>
  <c r="F49" i="14"/>
  <c r="F48" i="14"/>
  <c r="F47" i="14"/>
  <c r="F46" i="14"/>
  <c r="F45" i="14"/>
  <c r="F44" i="14"/>
  <c r="F43" i="14"/>
  <c r="F42" i="14"/>
  <c r="F41" i="14"/>
  <c r="F40" i="14"/>
  <c r="F39" i="14"/>
  <c r="F38" i="14"/>
  <c r="F37" i="14"/>
  <c r="F36" i="14"/>
  <c r="F35" i="14"/>
  <c r="F32" i="14"/>
  <c r="F27" i="14"/>
  <c r="F26" i="14"/>
  <c r="F24" i="14"/>
  <c r="F23" i="14"/>
  <c r="F22" i="14"/>
  <c r="F20" i="14"/>
  <c r="F19" i="14"/>
  <c r="F18" i="14"/>
  <c r="F16" i="14"/>
  <c r="F15" i="14"/>
  <c r="F14" i="14"/>
  <c r="F12" i="14"/>
  <c r="J622" i="14"/>
  <c r="J621" i="14"/>
  <c r="J619" i="14"/>
  <c r="I619" i="14" s="1"/>
  <c r="J618" i="14"/>
  <c r="J616" i="14"/>
  <c r="I616" i="14" s="1"/>
  <c r="J612" i="14"/>
  <c r="J604" i="14" s="1"/>
  <c r="J610" i="14"/>
  <c r="J608" i="14"/>
  <c r="I608" i="14" s="1"/>
  <c r="J607" i="14"/>
  <c r="J606" i="14"/>
  <c r="J605" i="14"/>
  <c r="J600" i="14"/>
  <c r="J596" i="14"/>
  <c r="J595" i="14"/>
  <c r="I595" i="14" s="1"/>
  <c r="J594" i="14"/>
  <c r="J593" i="14"/>
  <c r="J591" i="14"/>
  <c r="J588" i="14"/>
  <c r="J585" i="14"/>
  <c r="I585" i="14" s="1"/>
  <c r="J583" i="14"/>
  <c r="I583" i="14" s="1"/>
  <c r="J580" i="14"/>
  <c r="I580" i="14" s="1"/>
  <c r="J576" i="14"/>
  <c r="J575" i="14"/>
  <c r="J572" i="14"/>
  <c r="J568" i="14"/>
  <c r="I568" i="14" s="1"/>
  <c r="J564" i="14"/>
  <c r="J560" i="14"/>
  <c r="J556" i="14"/>
  <c r="J552" i="14"/>
  <c r="I552" i="14" s="1"/>
  <c r="J548" i="14"/>
  <c r="J545" i="14"/>
  <c r="J544" i="14" s="1"/>
  <c r="J543" i="14"/>
  <c r="I543" i="14" s="1"/>
  <c r="J540" i="14"/>
  <c r="J536" i="14"/>
  <c r="J533" i="14"/>
  <c r="J532" i="14" s="1"/>
  <c r="J531" i="14"/>
  <c r="I531" i="14" s="1"/>
  <c r="J528" i="14"/>
  <c r="J527" i="14"/>
  <c r="J524" i="14"/>
  <c r="J521" i="14"/>
  <c r="J519" i="14"/>
  <c r="I519" i="14" s="1"/>
  <c r="J516" i="14"/>
  <c r="J512" i="14"/>
  <c r="J511" i="14"/>
  <c r="I511" i="14" s="1"/>
  <c r="J508" i="14"/>
  <c r="J507" i="14"/>
  <c r="I507" i="14" s="1"/>
  <c r="J504" i="14"/>
  <c r="J503" i="14"/>
  <c r="I503" i="14" s="1"/>
  <c r="J500" i="14"/>
  <c r="J496" i="14"/>
  <c r="J493" i="14"/>
  <c r="J491" i="14"/>
  <c r="J490" i="14"/>
  <c r="J486" i="14"/>
  <c r="I486" i="14" s="1"/>
  <c r="J481" i="14"/>
  <c r="J478" i="14"/>
  <c r="J475" i="14"/>
  <c r="J473" i="14"/>
  <c r="I473" i="14" s="1"/>
  <c r="J470" i="14"/>
  <c r="J466" i="14"/>
  <c r="J462" i="14"/>
  <c r="J458" i="14"/>
  <c r="J454" i="14"/>
  <c r="J450" i="14"/>
  <c r="J446" i="14"/>
  <c r="J442" i="14"/>
  <c r="J438" i="14"/>
  <c r="J434" i="14"/>
  <c r="J430" i="14"/>
  <c r="J426" i="14"/>
  <c r="J422" i="14"/>
  <c r="J421" i="14"/>
  <c r="I421" i="14" s="1"/>
  <c r="J418" i="14"/>
  <c r="J414" i="14"/>
  <c r="J410" i="14"/>
  <c r="J406" i="14"/>
  <c r="I406" i="14" s="1"/>
  <c r="J405" i="14"/>
  <c r="I405" i="14" s="1"/>
  <c r="J402" i="14"/>
  <c r="J398" i="14"/>
  <c r="I398" i="14" s="1"/>
  <c r="J397" i="14"/>
  <c r="I397" i="14" s="1"/>
  <c r="J394" i="14"/>
  <c r="I394" i="14" s="1"/>
  <c r="J390" i="14"/>
  <c r="J386" i="14"/>
  <c r="J382" i="14"/>
  <c r="I382" i="14" s="1"/>
  <c r="J378" i="14"/>
  <c r="I378" i="14" s="1"/>
  <c r="J375" i="14"/>
  <c r="I375" i="14" s="1"/>
  <c r="J373" i="14"/>
  <c r="I373" i="14" s="1"/>
  <c r="J371" i="14"/>
  <c r="J369" i="14"/>
  <c r="J366" i="14"/>
  <c r="J362" i="14"/>
  <c r="J361" i="14"/>
  <c r="I361" i="14" s="1"/>
  <c r="J358" i="14"/>
  <c r="I358" i="14" s="1"/>
  <c r="J354" i="14"/>
  <c r="J350" i="14"/>
  <c r="I350" i="14" s="1"/>
  <c r="J349" i="14"/>
  <c r="I349" i="14" s="1"/>
  <c r="J347" i="14"/>
  <c r="J346" i="14" s="1"/>
  <c r="J345" i="14"/>
  <c r="I345" i="14" s="1"/>
  <c r="J342" i="14"/>
  <c r="I342" i="14" s="1"/>
  <c r="J339" i="14"/>
  <c r="J337" i="14"/>
  <c r="I337" i="14" s="1"/>
  <c r="J334" i="14"/>
  <c r="J333" i="14"/>
  <c r="J331" i="14"/>
  <c r="J329" i="14"/>
  <c r="I329" i="14" s="1"/>
  <c r="J327" i="14"/>
  <c r="J326" i="14" s="1"/>
  <c r="J325" i="14"/>
  <c r="J322" i="14"/>
  <c r="I322" i="14" s="1"/>
  <c r="J321" i="14"/>
  <c r="I321" i="14" s="1"/>
  <c r="J318" i="14"/>
  <c r="J314" i="14"/>
  <c r="I314" i="14" s="1"/>
  <c r="J313" i="14"/>
  <c r="I313" i="14" s="1"/>
  <c r="J310" i="14"/>
  <c r="J306" i="14"/>
  <c r="J302" i="14"/>
  <c r="J299" i="14"/>
  <c r="J296" i="14"/>
  <c r="J293" i="14"/>
  <c r="J283" i="14"/>
  <c r="J282" i="14" s="1"/>
  <c r="J281" i="14"/>
  <c r="I281" i="14" s="1"/>
  <c r="J278" i="14"/>
  <c r="J277" i="14"/>
  <c r="I277" i="14" s="1"/>
  <c r="J275" i="14"/>
  <c r="J274" i="14" s="1"/>
  <c r="J273" i="14"/>
  <c r="I273" i="14" s="1"/>
  <c r="J270" i="14"/>
  <c r="J266" i="14"/>
  <c r="J262" i="14"/>
  <c r="J258" i="14"/>
  <c r="J254" i="14"/>
  <c r="J253" i="14"/>
  <c r="J250" i="14"/>
  <c r="J249" i="14"/>
  <c r="I249" i="14" s="1"/>
  <c r="J246" i="14"/>
  <c r="J242" i="14"/>
  <c r="I242" i="14" s="1"/>
  <c r="J241" i="14"/>
  <c r="I241" i="14" s="1"/>
  <c r="J238" i="14"/>
  <c r="J237" i="14"/>
  <c r="I237" i="14" s="1"/>
  <c r="J234" i="14"/>
  <c r="J230" i="14"/>
  <c r="J229" i="14"/>
  <c r="I229" i="14" s="1"/>
  <c r="J226" i="14"/>
  <c r="J225" i="14"/>
  <c r="I225" i="14" s="1"/>
  <c r="J222" i="14"/>
  <c r="J221" i="14"/>
  <c r="J219" i="14"/>
  <c r="J217" i="14"/>
  <c r="I217" i="14" s="1"/>
  <c r="J214" i="14"/>
  <c r="I214" i="14" s="1"/>
  <c r="J213" i="14"/>
  <c r="I213" i="14" s="1"/>
  <c r="J212" i="14"/>
  <c r="J202" i="14"/>
  <c r="J197" i="14" s="1"/>
  <c r="J199" i="14"/>
  <c r="J198" i="14"/>
  <c r="J196" i="14"/>
  <c r="J184" i="14"/>
  <c r="J180" i="14" s="1"/>
  <c r="J182" i="14"/>
  <c r="I182" i="14" s="1"/>
  <c r="J181" i="14"/>
  <c r="J179" i="14"/>
  <c r="J165" i="14"/>
  <c r="J157" i="14"/>
  <c r="I157" i="14" s="1"/>
  <c r="J147" i="14"/>
  <c r="J145" i="14"/>
  <c r="J144" i="14"/>
  <c r="J142" i="14"/>
  <c r="I142" i="14" s="1"/>
  <c r="J125" i="14"/>
  <c r="J100" i="14"/>
  <c r="J98" i="14"/>
  <c r="J97" i="14"/>
  <c r="J95" i="14"/>
  <c r="J90" i="14"/>
  <c r="J81" i="14"/>
  <c r="J80" i="14"/>
  <c r="J78" i="14"/>
  <c r="J52" i="14"/>
  <c r="J34" i="14"/>
  <c r="J31" i="14"/>
  <c r="J30" i="14"/>
  <c r="J28" i="14"/>
  <c r="J25" i="14"/>
  <c r="J21" i="14"/>
  <c r="J17" i="14"/>
  <c r="J13" i="14"/>
  <c r="J11" i="14"/>
  <c r="I11" i="14" s="1"/>
  <c r="J10" i="14"/>
  <c r="J8" i="14"/>
  <c r="Q15" i="17"/>
  <c r="M15" i="17"/>
  <c r="I15" i="17"/>
  <c r="H622" i="14"/>
  <c r="H621" i="14"/>
  <c r="I621" i="14" s="1"/>
  <c r="H615" i="14"/>
  <c r="H612" i="14"/>
  <c r="H607" i="14"/>
  <c r="H603" i="14" s="1"/>
  <c r="H606" i="14"/>
  <c r="H605" i="14"/>
  <c r="H600" i="14"/>
  <c r="H596" i="14"/>
  <c r="H594" i="14"/>
  <c r="H593" i="14"/>
  <c r="H591" i="14"/>
  <c r="H588" i="14"/>
  <c r="H584" i="14"/>
  <c r="H580" i="14"/>
  <c r="H576" i="14"/>
  <c r="H575" i="14"/>
  <c r="H572" i="14"/>
  <c r="H568" i="14"/>
  <c r="H564" i="14"/>
  <c r="H560" i="14"/>
  <c r="H556" i="14"/>
  <c r="H552" i="14"/>
  <c r="H548" i="14"/>
  <c r="H544" i="14"/>
  <c r="H540" i="14"/>
  <c r="H536" i="14"/>
  <c r="H532" i="14"/>
  <c r="H528" i="14"/>
  <c r="H527" i="14"/>
  <c r="H524" i="14"/>
  <c r="H520" i="14"/>
  <c r="H516" i="14"/>
  <c r="H512" i="14"/>
  <c r="H508" i="14"/>
  <c r="H504" i="14"/>
  <c r="H500" i="14"/>
  <c r="H496" i="14"/>
  <c r="H493" i="14"/>
  <c r="H492" i="14" s="1"/>
  <c r="H491" i="14"/>
  <c r="H490" i="14"/>
  <c r="H489" i="14"/>
  <c r="H486" i="14"/>
  <c r="H484" i="14"/>
  <c r="H481" i="14"/>
  <c r="H478" i="14"/>
  <c r="H474" i="14"/>
  <c r="H470" i="14"/>
  <c r="H466" i="14"/>
  <c r="H462" i="14"/>
  <c r="H458" i="14"/>
  <c r="H454" i="14"/>
  <c r="H450" i="14"/>
  <c r="H446" i="14"/>
  <c r="H442" i="14"/>
  <c r="H438" i="14"/>
  <c r="H434" i="14"/>
  <c r="H430" i="14"/>
  <c r="H426" i="14"/>
  <c r="H422" i="14"/>
  <c r="H418" i="14"/>
  <c r="H414" i="14"/>
  <c r="H410" i="14"/>
  <c r="H406" i="14"/>
  <c r="H402" i="14"/>
  <c r="I402" i="14" s="1"/>
  <c r="H398" i="14"/>
  <c r="H394" i="14"/>
  <c r="H390" i="14"/>
  <c r="H386" i="14"/>
  <c r="H382" i="14"/>
  <c r="H378" i="14"/>
  <c r="H374" i="14"/>
  <c r="H371" i="14"/>
  <c r="H370" i="14" s="1"/>
  <c r="H369" i="14"/>
  <c r="H366" i="14"/>
  <c r="H362" i="14"/>
  <c r="H358" i="14"/>
  <c r="H354" i="14"/>
  <c r="I354" i="14" s="1"/>
  <c r="H350" i="14"/>
  <c r="H346" i="14"/>
  <c r="I346" i="14" s="1"/>
  <c r="H342" i="14"/>
  <c r="H338" i="14"/>
  <c r="H334" i="14"/>
  <c r="H333" i="14"/>
  <c r="H330" i="14"/>
  <c r="H326" i="14"/>
  <c r="H322" i="14"/>
  <c r="H318" i="14"/>
  <c r="H314" i="14"/>
  <c r="H310" i="14"/>
  <c r="H306" i="14"/>
  <c r="H302" i="14"/>
  <c r="H299" i="14"/>
  <c r="H295" i="14" s="1"/>
  <c r="H296" i="14"/>
  <c r="H292" i="14" s="1"/>
  <c r="H288" i="14" s="1"/>
  <c r="H293" i="14"/>
  <c r="H283" i="14"/>
  <c r="H282" i="14" s="1"/>
  <c r="H278" i="14"/>
  <c r="H274" i="14"/>
  <c r="H270" i="14"/>
  <c r="H266" i="14"/>
  <c r="H262" i="14"/>
  <c r="I262" i="14" s="1"/>
  <c r="H258" i="14"/>
  <c r="H254" i="14"/>
  <c r="H253" i="14"/>
  <c r="H250" i="14"/>
  <c r="H246" i="14"/>
  <c r="H242" i="14"/>
  <c r="H238" i="14"/>
  <c r="I238" i="14" s="1"/>
  <c r="H234" i="14"/>
  <c r="I234" i="14" s="1"/>
  <c r="H230" i="14"/>
  <c r="H226" i="14"/>
  <c r="H222" i="14"/>
  <c r="H221" i="14"/>
  <c r="H209" i="14" s="1"/>
  <c r="H218" i="14"/>
  <c r="H214" i="14"/>
  <c r="H212" i="14"/>
  <c r="H211" i="14"/>
  <c r="H210" i="14" s="1"/>
  <c r="H202" i="14"/>
  <c r="H199" i="14"/>
  <c r="H198" i="14"/>
  <c r="I198" i="14" s="1"/>
  <c r="H197" i="14"/>
  <c r="H196" i="14"/>
  <c r="H191" i="14"/>
  <c r="I191" i="14" s="1"/>
  <c r="H190" i="14"/>
  <c r="H179" i="14" s="1"/>
  <c r="H184" i="14"/>
  <c r="H180" i="14" s="1"/>
  <c r="H182" i="14"/>
  <c r="H181" i="14"/>
  <c r="H170" i="14"/>
  <c r="I170" i="14" s="1"/>
  <c r="H165" i="14"/>
  <c r="H157" i="14"/>
  <c r="H147" i="14"/>
  <c r="H143" i="14" s="1"/>
  <c r="H145" i="14"/>
  <c r="H144" i="14"/>
  <c r="H142" i="14"/>
  <c r="H125" i="14"/>
  <c r="H100" i="14"/>
  <c r="H98" i="14"/>
  <c r="H97" i="14"/>
  <c r="H95" i="14"/>
  <c r="H90" i="14"/>
  <c r="H79" i="14" s="1"/>
  <c r="H81" i="14"/>
  <c r="H80" i="14"/>
  <c r="H78" i="14"/>
  <c r="H52" i="14"/>
  <c r="H34" i="14"/>
  <c r="H31" i="14"/>
  <c r="H30" i="14"/>
  <c r="H29" i="14"/>
  <c r="H28" i="14"/>
  <c r="H25" i="14"/>
  <c r="H21" i="14"/>
  <c r="H17" i="14"/>
  <c r="H13" i="14"/>
  <c r="H11" i="14"/>
  <c r="H10" i="14"/>
  <c r="H8" i="14"/>
  <c r="G622" i="14"/>
  <c r="G621" i="14"/>
  <c r="G619" i="14"/>
  <c r="F619" i="14" s="1"/>
  <c r="G618" i="14"/>
  <c r="G616" i="14"/>
  <c r="F616" i="14" s="1"/>
  <c r="G612" i="14"/>
  <c r="G610" i="14"/>
  <c r="G608" i="14"/>
  <c r="F608" i="14" s="1"/>
  <c r="G607" i="14"/>
  <c r="G606" i="14"/>
  <c r="G605" i="14"/>
  <c r="G600" i="14"/>
  <c r="G599" i="14"/>
  <c r="G596" i="14"/>
  <c r="G595" i="14"/>
  <c r="F595" i="14" s="1"/>
  <c r="G594" i="14"/>
  <c r="F594" i="14" s="1"/>
  <c r="G593" i="14"/>
  <c r="G588" i="14"/>
  <c r="G585" i="14"/>
  <c r="G583" i="14"/>
  <c r="F583" i="14" s="1"/>
  <c r="G580" i="14"/>
  <c r="G576" i="14"/>
  <c r="G575" i="14"/>
  <c r="G572" i="14"/>
  <c r="G568" i="14"/>
  <c r="G564" i="14"/>
  <c r="G563" i="14"/>
  <c r="F563" i="14" s="1"/>
  <c r="G560" i="14"/>
  <c r="G556" i="14"/>
  <c r="G552" i="14"/>
  <c r="G548" i="14"/>
  <c r="G547" i="14"/>
  <c r="F547" i="14" s="1"/>
  <c r="G545" i="14"/>
  <c r="G543" i="14"/>
  <c r="F543" i="14" s="1"/>
  <c r="G540" i="14"/>
  <c r="G536" i="14"/>
  <c r="G533" i="14"/>
  <c r="G531" i="14"/>
  <c r="F531" i="14" s="1"/>
  <c r="G528" i="14"/>
  <c r="G527" i="14"/>
  <c r="F527" i="14" s="1"/>
  <c r="G524" i="14"/>
  <c r="G521" i="14"/>
  <c r="G519" i="14"/>
  <c r="F519" i="14" s="1"/>
  <c r="G516" i="14"/>
  <c r="G512" i="14"/>
  <c r="G511" i="14"/>
  <c r="F511" i="14" s="1"/>
  <c r="G508" i="14"/>
  <c r="G507" i="14"/>
  <c r="F507" i="14" s="1"/>
  <c r="G504" i="14"/>
  <c r="G503" i="14"/>
  <c r="F503" i="14" s="1"/>
  <c r="G500" i="14"/>
  <c r="G496" i="14"/>
  <c r="F496" i="14" s="1"/>
  <c r="G493" i="14"/>
  <c r="G491" i="14"/>
  <c r="G490" i="14"/>
  <c r="F490" i="14" s="1"/>
  <c r="G486" i="14"/>
  <c r="F486" i="14" s="1"/>
  <c r="G481" i="14"/>
  <c r="G478" i="14"/>
  <c r="G475" i="14"/>
  <c r="G473" i="14"/>
  <c r="F473" i="14" s="1"/>
  <c r="G470" i="14"/>
  <c r="G466" i="14"/>
  <c r="G462" i="14"/>
  <c r="F462" i="14" s="1"/>
  <c r="G458" i="14"/>
  <c r="F458" i="14" s="1"/>
  <c r="G457" i="14"/>
  <c r="F457" i="14" s="1"/>
  <c r="G454" i="14"/>
  <c r="G450" i="14"/>
  <c r="G446" i="14"/>
  <c r="F446" i="14" s="1"/>
  <c r="G442" i="14"/>
  <c r="G441" i="14"/>
  <c r="F441" i="14" s="1"/>
  <c r="G438" i="14"/>
  <c r="G434" i="14"/>
  <c r="G433" i="14"/>
  <c r="F433" i="14" s="1"/>
  <c r="G430" i="14"/>
  <c r="G426" i="14"/>
  <c r="G422" i="14"/>
  <c r="G421" i="14"/>
  <c r="F421" i="14" s="1"/>
  <c r="G418" i="14"/>
  <c r="G414" i="14"/>
  <c r="F414" i="14" s="1"/>
  <c r="G410" i="14"/>
  <c r="F410" i="14" s="1"/>
  <c r="G407" i="14"/>
  <c r="G406" i="14"/>
  <c r="G405" i="14"/>
  <c r="F405" i="14" s="1"/>
  <c r="G402" i="14"/>
  <c r="G398" i="14"/>
  <c r="F398" i="14" s="1"/>
  <c r="G397" i="14"/>
  <c r="F397" i="14" s="1"/>
  <c r="G394" i="14"/>
  <c r="G390" i="14"/>
  <c r="G386" i="14"/>
  <c r="G382" i="14"/>
  <c r="G378" i="14"/>
  <c r="G376" i="14"/>
  <c r="F376" i="14" s="1"/>
  <c r="G375" i="14"/>
  <c r="F375" i="14" s="1"/>
  <c r="G373" i="14"/>
  <c r="F373" i="14" s="1"/>
  <c r="G371" i="14"/>
  <c r="G370" i="14" s="1"/>
  <c r="G369" i="14"/>
  <c r="G366" i="14"/>
  <c r="G362" i="14"/>
  <c r="G361" i="14"/>
  <c r="F361" i="14" s="1"/>
  <c r="G358" i="14"/>
  <c r="G354" i="14"/>
  <c r="G353" i="14"/>
  <c r="F353" i="14" s="1"/>
  <c r="G350" i="14"/>
  <c r="F350" i="14" s="1"/>
  <c r="G349" i="14"/>
  <c r="F349" i="14" s="1"/>
  <c r="G347" i="14"/>
  <c r="G345" i="14"/>
  <c r="F345" i="14" s="1"/>
  <c r="G342" i="14"/>
  <c r="F342" i="14" s="1"/>
  <c r="G339" i="14"/>
  <c r="G337" i="14"/>
  <c r="F337" i="14" s="1"/>
  <c r="G334" i="14"/>
  <c r="G333" i="14"/>
  <c r="G331" i="14"/>
  <c r="G330" i="14" s="1"/>
  <c r="G329" i="14"/>
  <c r="F329" i="14" s="1"/>
  <c r="G327" i="14"/>
  <c r="G325" i="14"/>
  <c r="F325" i="14" s="1"/>
  <c r="G322" i="14"/>
  <c r="G321" i="14"/>
  <c r="F321" i="14" s="1"/>
  <c r="G318" i="14"/>
  <c r="G317" i="14"/>
  <c r="G314" i="14"/>
  <c r="G313" i="14"/>
  <c r="F313" i="14" s="1"/>
  <c r="G310" i="14"/>
  <c r="F310" i="14" s="1"/>
  <c r="G306" i="14"/>
  <c r="F306" i="14" s="1"/>
  <c r="G302" i="14"/>
  <c r="G299" i="14"/>
  <c r="G296" i="14"/>
  <c r="G293" i="14"/>
  <c r="F293" i="14" s="1"/>
  <c r="G283" i="14"/>
  <c r="G282" i="14" s="1"/>
  <c r="G281" i="14"/>
  <c r="F281" i="14" s="1"/>
  <c r="G278" i="14"/>
  <c r="G277" i="14"/>
  <c r="F277" i="14" s="1"/>
  <c r="G275" i="14"/>
  <c r="G273" i="14"/>
  <c r="F273" i="14" s="1"/>
  <c r="G270" i="14"/>
  <c r="G266" i="14"/>
  <c r="G262" i="14"/>
  <c r="G258" i="14"/>
  <c r="F258" i="14" s="1"/>
  <c r="G257" i="14"/>
  <c r="F257" i="14" s="1"/>
  <c r="G254" i="14"/>
  <c r="G253" i="14"/>
  <c r="G250" i="14"/>
  <c r="F250" i="14" s="1"/>
  <c r="G249" i="14"/>
  <c r="F249" i="14" s="1"/>
  <c r="G246" i="14"/>
  <c r="F246" i="14" s="1"/>
  <c r="G242" i="14"/>
  <c r="G241" i="14"/>
  <c r="F241" i="14" s="1"/>
  <c r="G238" i="14"/>
  <c r="G237" i="14"/>
  <c r="F237" i="14" s="1"/>
  <c r="G234" i="14"/>
  <c r="G230" i="14"/>
  <c r="G229" i="14"/>
  <c r="F229" i="14" s="1"/>
  <c r="G226" i="14"/>
  <c r="G225" i="14"/>
  <c r="F225" i="14" s="1"/>
  <c r="G222" i="14"/>
  <c r="G221" i="14"/>
  <c r="G219" i="14"/>
  <c r="G218" i="14" s="1"/>
  <c r="G217" i="14"/>
  <c r="F217" i="14" s="1"/>
  <c r="G214" i="14"/>
  <c r="G213" i="14"/>
  <c r="F213" i="14" s="1"/>
  <c r="G212" i="14"/>
  <c r="G202" i="14"/>
  <c r="F202" i="14" s="1"/>
  <c r="G199" i="14"/>
  <c r="G198" i="14"/>
  <c r="G196" i="14"/>
  <c r="G184" i="14"/>
  <c r="G182" i="14"/>
  <c r="G181" i="14"/>
  <c r="G179" i="14"/>
  <c r="G165" i="14"/>
  <c r="G157" i="14"/>
  <c r="G147" i="14"/>
  <c r="G145" i="14"/>
  <c r="F145" i="14" s="1"/>
  <c r="G144" i="14"/>
  <c r="F144" i="14" s="1"/>
  <c r="G142" i="14"/>
  <c r="G125" i="14"/>
  <c r="G100" i="14"/>
  <c r="G98" i="14"/>
  <c r="F98" i="14" s="1"/>
  <c r="G97" i="14"/>
  <c r="F97" i="14" s="1"/>
  <c r="G95" i="14"/>
  <c r="G90" i="14"/>
  <c r="G79" i="14" s="1"/>
  <c r="G81" i="14"/>
  <c r="G80" i="14"/>
  <c r="G78" i="14"/>
  <c r="G52" i="14"/>
  <c r="G34" i="14"/>
  <c r="G29" i="14" s="1"/>
  <c r="G31" i="14"/>
  <c r="F31" i="14" s="1"/>
  <c r="G30" i="14"/>
  <c r="G28" i="14"/>
  <c r="G25" i="14"/>
  <c r="G21" i="14"/>
  <c r="G17" i="14"/>
  <c r="G13" i="14"/>
  <c r="G11" i="14"/>
  <c r="F11" i="14" s="1"/>
  <c r="G10" i="14"/>
  <c r="G8" i="14"/>
  <c r="E622" i="14"/>
  <c r="E621" i="14"/>
  <c r="E615" i="14"/>
  <c r="E612" i="14"/>
  <c r="E607" i="14"/>
  <c r="E606" i="14"/>
  <c r="E605" i="14"/>
  <c r="E604" i="14"/>
  <c r="E603" i="14"/>
  <c r="E600" i="14"/>
  <c r="E596" i="14"/>
  <c r="E594" i="14"/>
  <c r="E593" i="14"/>
  <c r="E591" i="14"/>
  <c r="E588" i="14"/>
  <c r="E584" i="14"/>
  <c r="E580" i="14"/>
  <c r="E576" i="14"/>
  <c r="E575" i="14"/>
  <c r="E572" i="14"/>
  <c r="E568" i="14"/>
  <c r="E564" i="14"/>
  <c r="E560" i="14"/>
  <c r="E556" i="14"/>
  <c r="E552" i="14"/>
  <c r="E548" i="14"/>
  <c r="E544" i="14"/>
  <c r="E540" i="14"/>
  <c r="E536" i="14"/>
  <c r="E532" i="14"/>
  <c r="E528" i="14"/>
  <c r="E527" i="14"/>
  <c r="E524" i="14"/>
  <c r="E520" i="14"/>
  <c r="E516" i="14"/>
  <c r="E512" i="14"/>
  <c r="E508" i="14"/>
  <c r="E504" i="14"/>
  <c r="E500" i="14"/>
  <c r="E496" i="14"/>
  <c r="E493" i="14"/>
  <c r="E492" i="14"/>
  <c r="E491" i="14"/>
  <c r="E490" i="14"/>
  <c r="E485" i="14" s="1"/>
  <c r="E489" i="14"/>
  <c r="E486" i="14"/>
  <c r="E481" i="14"/>
  <c r="E478" i="14"/>
  <c r="E474" i="14"/>
  <c r="E470" i="14"/>
  <c r="F470" i="14" s="1"/>
  <c r="E466" i="14"/>
  <c r="F466" i="14" s="1"/>
  <c r="E462" i="14"/>
  <c r="E458" i="14"/>
  <c r="E454" i="14"/>
  <c r="E450" i="14"/>
  <c r="E446" i="14"/>
  <c r="E442" i="14"/>
  <c r="E438" i="14"/>
  <c r="E434" i="14"/>
  <c r="E430" i="14"/>
  <c r="E426" i="14"/>
  <c r="E422" i="14"/>
  <c r="E418" i="14"/>
  <c r="F418" i="14" s="1"/>
  <c r="E414" i="14"/>
  <c r="E410" i="14"/>
  <c r="E406" i="14"/>
  <c r="F406" i="14" s="1"/>
  <c r="E402" i="14"/>
  <c r="E398" i="14"/>
  <c r="E394" i="14"/>
  <c r="E390" i="14"/>
  <c r="E386" i="14"/>
  <c r="E382" i="14"/>
  <c r="E378" i="14"/>
  <c r="E374" i="14"/>
  <c r="E371" i="14"/>
  <c r="E369" i="14"/>
  <c r="E366" i="14"/>
  <c r="E362" i="14"/>
  <c r="F362" i="14" s="1"/>
  <c r="E358" i="14"/>
  <c r="E354" i="14"/>
  <c r="E350" i="14"/>
  <c r="E346" i="14"/>
  <c r="E342" i="14"/>
  <c r="E338" i="14"/>
  <c r="E334" i="14"/>
  <c r="E333" i="14"/>
  <c r="E330" i="14"/>
  <c r="E326" i="14"/>
  <c r="E322" i="14"/>
  <c r="E318" i="14"/>
  <c r="E314" i="14"/>
  <c r="E310" i="14"/>
  <c r="E306" i="14"/>
  <c r="E302" i="14"/>
  <c r="F302" i="14" s="1"/>
  <c r="E299" i="14"/>
  <c r="E295" i="14" s="1"/>
  <c r="E296" i="14"/>
  <c r="E293" i="14"/>
  <c r="E292" i="14"/>
  <c r="E288" i="14" s="1"/>
  <c r="E283" i="14"/>
  <c r="E282" i="14" s="1"/>
  <c r="E278" i="14"/>
  <c r="E274" i="14"/>
  <c r="E270" i="14"/>
  <c r="F270" i="14" s="1"/>
  <c r="E266" i="14"/>
  <c r="E262" i="14"/>
  <c r="E258" i="14"/>
  <c r="E254" i="14"/>
  <c r="E253" i="14"/>
  <c r="E209" i="14" s="1"/>
  <c r="E250" i="14"/>
  <c r="E246" i="14"/>
  <c r="E242" i="14"/>
  <c r="E238" i="14"/>
  <c r="E234" i="14"/>
  <c r="E230" i="14"/>
  <c r="E226" i="14"/>
  <c r="E222" i="14"/>
  <c r="E221" i="14"/>
  <c r="E218" i="14"/>
  <c r="E214" i="14"/>
  <c r="E212" i="14"/>
  <c r="E202" i="14"/>
  <c r="E201" i="14"/>
  <c r="F201" i="14" s="1"/>
  <c r="E199" i="14"/>
  <c r="E198" i="14"/>
  <c r="E197" i="14"/>
  <c r="E194" i="14"/>
  <c r="F194" i="14" s="1"/>
  <c r="E192" i="14"/>
  <c r="E184" i="14"/>
  <c r="E183" i="14"/>
  <c r="F183" i="14" s="1"/>
  <c r="E182" i="14"/>
  <c r="E181" i="14"/>
  <c r="E180" i="14"/>
  <c r="E170" i="14"/>
  <c r="F170" i="14" s="1"/>
  <c r="E165" i="14"/>
  <c r="E157" i="14"/>
  <c r="E156" i="14"/>
  <c r="E150" i="14"/>
  <c r="E146" i="14" s="1"/>
  <c r="E142" i="14" s="1"/>
  <c r="E147" i="14"/>
  <c r="E143" i="14" s="1"/>
  <c r="E145" i="14"/>
  <c r="E144" i="14"/>
  <c r="E128" i="14"/>
  <c r="F128" i="14" s="1"/>
  <c r="E125" i="14"/>
  <c r="E120" i="14"/>
  <c r="E111" i="14"/>
  <c r="F111" i="14" s="1"/>
  <c r="E100" i="14"/>
  <c r="F100" i="14" s="1"/>
  <c r="E99" i="14"/>
  <c r="F99" i="14" s="1"/>
  <c r="E98" i="14"/>
  <c r="E97" i="14"/>
  <c r="E93" i="14"/>
  <c r="F93" i="14" s="1"/>
  <c r="E90" i="14"/>
  <c r="E79" i="14" s="1"/>
  <c r="E82" i="14"/>
  <c r="F82" i="14" s="1"/>
  <c r="E81" i="14"/>
  <c r="E80" i="14"/>
  <c r="E74" i="14"/>
  <c r="F74" i="14" s="1"/>
  <c r="E59" i="14"/>
  <c r="E55" i="14"/>
  <c r="F55" i="14" s="1"/>
  <c r="E52" i="14"/>
  <c r="E34" i="14"/>
  <c r="E33" i="14"/>
  <c r="F33" i="14" s="1"/>
  <c r="E31" i="14"/>
  <c r="E30" i="14"/>
  <c r="E25" i="14"/>
  <c r="E21" i="14"/>
  <c r="E17" i="14"/>
  <c r="E13" i="14"/>
  <c r="E11" i="14"/>
  <c r="E10" i="14"/>
  <c r="E8" i="14"/>
  <c r="T203" i="17"/>
  <c r="S203" i="17"/>
  <c r="R203" i="17"/>
  <c r="Q203" i="17"/>
  <c r="P203" i="17"/>
  <c r="O203" i="17"/>
  <c r="N203" i="17"/>
  <c r="M203" i="17"/>
  <c r="L203" i="17"/>
  <c r="K203" i="17"/>
  <c r="J203" i="17"/>
  <c r="I203" i="17"/>
  <c r="H203" i="17"/>
  <c r="G203" i="17"/>
  <c r="F203" i="17"/>
  <c r="E203" i="17"/>
  <c r="T202" i="17"/>
  <c r="S202" i="17"/>
  <c r="R202" i="17"/>
  <c r="Q202" i="17"/>
  <c r="P202" i="17"/>
  <c r="O202" i="17"/>
  <c r="N202" i="17"/>
  <c r="M202" i="17"/>
  <c r="L202" i="17"/>
  <c r="K202" i="17"/>
  <c r="J202" i="17"/>
  <c r="I202" i="17"/>
  <c r="H202" i="17"/>
  <c r="G202" i="17"/>
  <c r="F202" i="17"/>
  <c r="E202" i="17"/>
  <c r="R200" i="17"/>
  <c r="N200" i="17"/>
  <c r="J200" i="17"/>
  <c r="F200" i="17"/>
  <c r="T186" i="17"/>
  <c r="S186" i="17"/>
  <c r="R186" i="17"/>
  <c r="Q186" i="17"/>
  <c r="P186" i="17"/>
  <c r="O186" i="17"/>
  <c r="N186" i="17"/>
  <c r="M186" i="17"/>
  <c r="L186" i="17"/>
  <c r="K186" i="17"/>
  <c r="J186" i="17"/>
  <c r="I186" i="17"/>
  <c r="H186" i="17"/>
  <c r="G186" i="17"/>
  <c r="F186" i="17"/>
  <c r="E186" i="17"/>
  <c r="T185" i="17"/>
  <c r="S185" i="17"/>
  <c r="R185" i="17"/>
  <c r="Q185" i="17"/>
  <c r="P185" i="17"/>
  <c r="O185" i="17"/>
  <c r="N185" i="17"/>
  <c r="M185" i="17"/>
  <c r="L185" i="17"/>
  <c r="K185" i="17"/>
  <c r="J185" i="17"/>
  <c r="I185" i="17"/>
  <c r="H185" i="17"/>
  <c r="G185" i="17"/>
  <c r="F185" i="17"/>
  <c r="E185" i="17"/>
  <c r="R183" i="17"/>
  <c r="N183" i="17"/>
  <c r="J183" i="17"/>
  <c r="F183" i="17"/>
  <c r="T149" i="17"/>
  <c r="S149" i="17"/>
  <c r="R149" i="17"/>
  <c r="Q149" i="17"/>
  <c r="P149" i="17"/>
  <c r="O149" i="17"/>
  <c r="N149" i="17"/>
  <c r="M149" i="17"/>
  <c r="L149" i="17"/>
  <c r="K149" i="17"/>
  <c r="J149" i="17"/>
  <c r="I149" i="17"/>
  <c r="H149" i="17"/>
  <c r="G149" i="17"/>
  <c r="F149" i="17"/>
  <c r="E149" i="17"/>
  <c r="T148" i="17"/>
  <c r="S148" i="17"/>
  <c r="R148" i="17"/>
  <c r="Q148" i="17"/>
  <c r="P148" i="17"/>
  <c r="O148" i="17"/>
  <c r="N148" i="17"/>
  <c r="M148" i="17"/>
  <c r="L148" i="17"/>
  <c r="K148" i="17"/>
  <c r="J148" i="17"/>
  <c r="I148" i="17"/>
  <c r="H148" i="17"/>
  <c r="G148" i="17"/>
  <c r="F148" i="17"/>
  <c r="E148" i="17"/>
  <c r="R146" i="17"/>
  <c r="N146" i="17"/>
  <c r="J146" i="17"/>
  <c r="F146" i="17"/>
  <c r="T102" i="17"/>
  <c r="S102" i="17"/>
  <c r="R102" i="17"/>
  <c r="Q102" i="17"/>
  <c r="P102" i="17"/>
  <c r="O102" i="17"/>
  <c r="N102" i="17"/>
  <c r="M102" i="17"/>
  <c r="L102" i="17"/>
  <c r="K102" i="17"/>
  <c r="J102" i="17"/>
  <c r="I102" i="17"/>
  <c r="H102" i="17"/>
  <c r="G102" i="17"/>
  <c r="F102" i="17"/>
  <c r="E102" i="17"/>
  <c r="T101" i="17"/>
  <c r="S101" i="17"/>
  <c r="R101" i="17"/>
  <c r="Q101" i="17"/>
  <c r="P101" i="17"/>
  <c r="O101" i="17"/>
  <c r="N101" i="17"/>
  <c r="M101" i="17"/>
  <c r="L101" i="17"/>
  <c r="K101" i="17"/>
  <c r="J101" i="17"/>
  <c r="I101" i="17"/>
  <c r="H101" i="17"/>
  <c r="G101" i="17"/>
  <c r="F101" i="17"/>
  <c r="E101" i="17"/>
  <c r="R99" i="17"/>
  <c r="N99" i="17"/>
  <c r="J99" i="17"/>
  <c r="F99" i="17"/>
  <c r="T85" i="17"/>
  <c r="S85" i="17"/>
  <c r="R85" i="17"/>
  <c r="Q85" i="17"/>
  <c r="P85" i="17"/>
  <c r="O85" i="17"/>
  <c r="N85" i="17"/>
  <c r="M85" i="17"/>
  <c r="L85" i="17"/>
  <c r="K85" i="17"/>
  <c r="J85" i="17"/>
  <c r="I85" i="17"/>
  <c r="H85" i="17"/>
  <c r="G85" i="17"/>
  <c r="F85" i="17"/>
  <c r="E85" i="17"/>
  <c r="T84" i="17"/>
  <c r="S84" i="17"/>
  <c r="R84" i="17"/>
  <c r="Q84" i="17"/>
  <c r="P84" i="17"/>
  <c r="O84" i="17"/>
  <c r="N84" i="17"/>
  <c r="M84" i="17"/>
  <c r="L84" i="17"/>
  <c r="K84" i="17"/>
  <c r="J84" i="17"/>
  <c r="I84" i="17"/>
  <c r="H84" i="17"/>
  <c r="G84" i="17"/>
  <c r="F84" i="17"/>
  <c r="E84" i="17"/>
  <c r="R82" i="17"/>
  <c r="N82" i="17"/>
  <c r="J82" i="17"/>
  <c r="F82" i="17"/>
  <c r="R35" i="17"/>
  <c r="Q35" i="17" s="1"/>
  <c r="N35" i="17"/>
  <c r="M35" i="17" s="1"/>
  <c r="J35" i="17"/>
  <c r="I35" i="17" s="1"/>
  <c r="F35" i="17"/>
  <c r="E35" i="17" s="1"/>
  <c r="R34" i="17"/>
  <c r="Q34" i="17" s="1"/>
  <c r="N34" i="17"/>
  <c r="M34" i="17" s="1"/>
  <c r="J34" i="17"/>
  <c r="I34" i="17" s="1"/>
  <c r="F34" i="17"/>
  <c r="E34" i="17" s="1"/>
  <c r="T33" i="17"/>
  <c r="S33" i="17"/>
  <c r="P33" i="17"/>
  <c r="O33" i="17"/>
  <c r="L33" i="17"/>
  <c r="K33" i="17"/>
  <c r="H33" i="17"/>
  <c r="G33" i="17"/>
  <c r="T14" i="17"/>
  <c r="S14" i="17"/>
  <c r="R14" i="17"/>
  <c r="P14" i="17"/>
  <c r="O14" i="17"/>
  <c r="N14" i="17"/>
  <c r="L14" i="17"/>
  <c r="K14" i="17"/>
  <c r="J14" i="17"/>
  <c r="H14" i="17"/>
  <c r="G14" i="17"/>
  <c r="F14" i="17"/>
  <c r="E14" i="17" s="1"/>
  <c r="T13" i="17"/>
  <c r="S13" i="17"/>
  <c r="R13" i="17"/>
  <c r="P13" i="17"/>
  <c r="O13" i="17"/>
  <c r="N13" i="17"/>
  <c r="L13" i="17"/>
  <c r="K13" i="17"/>
  <c r="J13" i="17"/>
  <c r="H13" i="17"/>
  <c r="G13" i="17"/>
  <c r="F13" i="17"/>
  <c r="E13" i="17" s="1"/>
  <c r="Q208" i="17"/>
  <c r="M208" i="17"/>
  <c r="I208" i="17"/>
  <c r="E208" i="17"/>
  <c r="Q207" i="17"/>
  <c r="M207" i="17"/>
  <c r="I207" i="17"/>
  <c r="E207" i="17"/>
  <c r="T206" i="17"/>
  <c r="T201" i="17" s="1"/>
  <c r="S206" i="17"/>
  <c r="S201" i="17" s="1"/>
  <c r="R206" i="17"/>
  <c r="Q206" i="17" s="1"/>
  <c r="P206" i="17"/>
  <c r="P201" i="17" s="1"/>
  <c r="O206" i="17"/>
  <c r="O201" i="17" s="1"/>
  <c r="N206" i="17"/>
  <c r="L206" i="17"/>
  <c r="L201" i="17" s="1"/>
  <c r="K206" i="17"/>
  <c r="K201" i="17" s="1"/>
  <c r="J206" i="17"/>
  <c r="H206" i="17"/>
  <c r="H201" i="17" s="1"/>
  <c r="G206" i="17"/>
  <c r="G201" i="17" s="1"/>
  <c r="F206" i="17"/>
  <c r="Q190" i="17"/>
  <c r="M190" i="17"/>
  <c r="I190" i="17"/>
  <c r="E190" i="17"/>
  <c r="Q189" i="17"/>
  <c r="M189" i="17"/>
  <c r="I189" i="17"/>
  <c r="E189" i="17"/>
  <c r="T188" i="17"/>
  <c r="T184" i="17" s="1"/>
  <c r="S188" i="17"/>
  <c r="S184" i="17" s="1"/>
  <c r="R188" i="17"/>
  <c r="Q188" i="17" s="1"/>
  <c r="P188" i="17"/>
  <c r="P184" i="17" s="1"/>
  <c r="O188" i="17"/>
  <c r="O184" i="17" s="1"/>
  <c r="N188" i="17"/>
  <c r="L188" i="17"/>
  <c r="L184" i="17" s="1"/>
  <c r="K188" i="17"/>
  <c r="K184" i="17" s="1"/>
  <c r="J188" i="17"/>
  <c r="H188" i="17"/>
  <c r="H184" i="17" s="1"/>
  <c r="G188" i="17"/>
  <c r="G184" i="17" s="1"/>
  <c r="F188" i="17"/>
  <c r="Q171" i="17"/>
  <c r="M171" i="17"/>
  <c r="I171" i="17"/>
  <c r="E171" i="17"/>
  <c r="Q170" i="17"/>
  <c r="M170" i="17"/>
  <c r="I170" i="17"/>
  <c r="E170" i="17"/>
  <c r="T169" i="17"/>
  <c r="S169" i="17"/>
  <c r="R169" i="17"/>
  <c r="P169" i="17"/>
  <c r="O169" i="17"/>
  <c r="N169" i="17"/>
  <c r="L169" i="17"/>
  <c r="K169" i="17"/>
  <c r="J169" i="17"/>
  <c r="H169" i="17"/>
  <c r="G169" i="17"/>
  <c r="F169" i="17"/>
  <c r="Q163" i="17"/>
  <c r="M163" i="17"/>
  <c r="I163" i="17"/>
  <c r="E163" i="17"/>
  <c r="Q162" i="17"/>
  <c r="M162" i="17"/>
  <c r="I162" i="17"/>
  <c r="E162" i="17"/>
  <c r="T161" i="17"/>
  <c r="S161" i="17"/>
  <c r="R161" i="17"/>
  <c r="P161" i="17"/>
  <c r="O161" i="17"/>
  <c r="N161" i="17"/>
  <c r="L161" i="17"/>
  <c r="K161" i="17"/>
  <c r="J161" i="17"/>
  <c r="H161" i="17"/>
  <c r="G161" i="17"/>
  <c r="F161" i="17"/>
  <c r="Q153" i="17"/>
  <c r="M153" i="17"/>
  <c r="I153" i="17"/>
  <c r="E153" i="17"/>
  <c r="Q152" i="17"/>
  <c r="M152" i="17"/>
  <c r="I152" i="17"/>
  <c r="E152" i="17"/>
  <c r="T151" i="17"/>
  <c r="T147" i="17" s="1"/>
  <c r="S151" i="17"/>
  <c r="S147" i="17" s="1"/>
  <c r="R151" i="17"/>
  <c r="R147" i="17" s="1"/>
  <c r="Q147" i="17" s="1"/>
  <c r="P151" i="17"/>
  <c r="P147" i="17" s="1"/>
  <c r="O151" i="17"/>
  <c r="O147" i="17" s="1"/>
  <c r="N151" i="17"/>
  <c r="N147" i="17" s="1"/>
  <c r="L151" i="17"/>
  <c r="L147" i="17" s="1"/>
  <c r="K151" i="17"/>
  <c r="K147" i="17" s="1"/>
  <c r="J151" i="17"/>
  <c r="J147" i="17" s="1"/>
  <c r="H151" i="17"/>
  <c r="H147" i="17" s="1"/>
  <c r="G151" i="17"/>
  <c r="G147" i="17" s="1"/>
  <c r="F151" i="17"/>
  <c r="F147" i="17" s="1"/>
  <c r="Q131" i="17"/>
  <c r="M131" i="17"/>
  <c r="I131" i="17"/>
  <c r="E131" i="17"/>
  <c r="Q130" i="17"/>
  <c r="M130" i="17"/>
  <c r="I130" i="17"/>
  <c r="E130" i="17"/>
  <c r="T129" i="17"/>
  <c r="S129" i="17"/>
  <c r="R129" i="17"/>
  <c r="P129" i="17"/>
  <c r="O129" i="17"/>
  <c r="N129" i="17"/>
  <c r="L129" i="17"/>
  <c r="K129" i="17"/>
  <c r="J129" i="17"/>
  <c r="H129" i="17"/>
  <c r="G129" i="17"/>
  <c r="F129" i="17"/>
  <c r="Q106" i="17"/>
  <c r="M106" i="17"/>
  <c r="I106" i="17"/>
  <c r="E106" i="17"/>
  <c r="Q105" i="17"/>
  <c r="M105" i="17"/>
  <c r="I105" i="17"/>
  <c r="E105" i="17"/>
  <c r="T104" i="17"/>
  <c r="T100" i="17" s="1"/>
  <c r="S104" i="17"/>
  <c r="S100" i="17" s="1"/>
  <c r="R104" i="17"/>
  <c r="R100" i="17" s="1"/>
  <c r="Q100" i="17" s="1"/>
  <c r="P104" i="17"/>
  <c r="P100" i="17" s="1"/>
  <c r="O104" i="17"/>
  <c r="O100" i="17" s="1"/>
  <c r="N104" i="17"/>
  <c r="N100" i="17" s="1"/>
  <c r="L104" i="17"/>
  <c r="L100" i="17" s="1"/>
  <c r="K104" i="17"/>
  <c r="K100" i="17" s="1"/>
  <c r="J104" i="17"/>
  <c r="J100" i="17" s="1"/>
  <c r="H104" i="17"/>
  <c r="H100" i="17" s="1"/>
  <c r="G104" i="17"/>
  <c r="G100" i="17" s="1"/>
  <c r="F104" i="17"/>
  <c r="F100" i="17" s="1"/>
  <c r="Q96" i="17"/>
  <c r="M96" i="17"/>
  <c r="I96" i="17"/>
  <c r="E96" i="17"/>
  <c r="Q95" i="17"/>
  <c r="M95" i="17"/>
  <c r="I95" i="17"/>
  <c r="E95" i="17"/>
  <c r="T94" i="17"/>
  <c r="T83" i="17" s="1"/>
  <c r="S94" i="17"/>
  <c r="S83" i="17" s="1"/>
  <c r="R94" i="17"/>
  <c r="R83" i="17" s="1"/>
  <c r="Q83" i="17" s="1"/>
  <c r="P94" i="17"/>
  <c r="P83" i="17" s="1"/>
  <c r="O94" i="17"/>
  <c r="O83" i="17" s="1"/>
  <c r="N94" i="17"/>
  <c r="N83" i="17" s="1"/>
  <c r="L94" i="17"/>
  <c r="L83" i="17" s="1"/>
  <c r="K94" i="17"/>
  <c r="K83" i="17" s="1"/>
  <c r="J94" i="17"/>
  <c r="J83" i="17" s="1"/>
  <c r="H94" i="17"/>
  <c r="H83" i="17" s="1"/>
  <c r="G94" i="17"/>
  <c r="G83" i="17" s="1"/>
  <c r="F94" i="17"/>
  <c r="F83" i="17" s="1"/>
  <c r="Q58" i="17"/>
  <c r="M58" i="17"/>
  <c r="I58" i="17"/>
  <c r="E58" i="17"/>
  <c r="Q57" i="17"/>
  <c r="M57" i="17"/>
  <c r="I57" i="17"/>
  <c r="E57" i="17"/>
  <c r="T56" i="17"/>
  <c r="S56" i="17"/>
  <c r="R56" i="17"/>
  <c r="P56" i="17"/>
  <c r="O56" i="17"/>
  <c r="N56" i="17"/>
  <c r="L56" i="17"/>
  <c r="K56" i="17"/>
  <c r="J56" i="17"/>
  <c r="H56" i="17"/>
  <c r="G56" i="17"/>
  <c r="F56" i="17"/>
  <c r="Q40" i="17"/>
  <c r="M40" i="17"/>
  <c r="I40" i="17"/>
  <c r="E40" i="17"/>
  <c r="Q39" i="17"/>
  <c r="M39" i="17"/>
  <c r="I39" i="17"/>
  <c r="E39" i="17"/>
  <c r="T38" i="17"/>
  <c r="S38" i="17"/>
  <c r="R38" i="17"/>
  <c r="R33" i="17" s="1"/>
  <c r="Q33" i="17" s="1"/>
  <c r="P38" i="17"/>
  <c r="O38" i="17"/>
  <c r="N38" i="17"/>
  <c r="N33" i="17" s="1"/>
  <c r="L38" i="17"/>
  <c r="K38" i="17"/>
  <c r="J38" i="17"/>
  <c r="J33" i="17" s="1"/>
  <c r="I33" i="17" s="1"/>
  <c r="H38" i="17"/>
  <c r="G38" i="17"/>
  <c r="F38" i="17"/>
  <c r="F33" i="17" s="1"/>
  <c r="Q30" i="17"/>
  <c r="M30" i="17"/>
  <c r="I30" i="17"/>
  <c r="E30" i="17"/>
  <c r="Q29" i="17"/>
  <c r="M29" i="17"/>
  <c r="I29" i="17"/>
  <c r="E29" i="17"/>
  <c r="T28" i="17"/>
  <c r="S28" i="17"/>
  <c r="R28" i="17"/>
  <c r="P28" i="17"/>
  <c r="O28" i="17"/>
  <c r="N28" i="17"/>
  <c r="L28" i="17"/>
  <c r="K28" i="17"/>
  <c r="J28" i="17"/>
  <c r="H28" i="17"/>
  <c r="G28" i="17"/>
  <c r="F28" i="17"/>
  <c r="Q26" i="17"/>
  <c r="M26" i="17"/>
  <c r="I26" i="17"/>
  <c r="E26" i="17"/>
  <c r="Q25" i="17"/>
  <c r="M25" i="17"/>
  <c r="I25" i="17"/>
  <c r="E25" i="17"/>
  <c r="T24" i="17"/>
  <c r="S24" i="17"/>
  <c r="R24" i="17"/>
  <c r="P24" i="17"/>
  <c r="O24" i="17"/>
  <c r="N24" i="17"/>
  <c r="L24" i="17"/>
  <c r="K24" i="17"/>
  <c r="J24" i="17"/>
  <c r="H24" i="17"/>
  <c r="G24" i="17"/>
  <c r="F24" i="17"/>
  <c r="Q22" i="17"/>
  <c r="M22" i="17"/>
  <c r="I22" i="17"/>
  <c r="E22" i="17"/>
  <c r="Q21" i="17"/>
  <c r="M21" i="17"/>
  <c r="I21" i="17"/>
  <c r="E21" i="17"/>
  <c r="T20" i="17"/>
  <c r="S20" i="17"/>
  <c r="R20" i="17"/>
  <c r="P20" i="17"/>
  <c r="O20" i="17"/>
  <c r="N20" i="17"/>
  <c r="L20" i="17"/>
  <c r="K20" i="17"/>
  <c r="J20" i="17"/>
  <c r="H20" i="17"/>
  <c r="G20" i="17"/>
  <c r="F20" i="17"/>
  <c r="Q18" i="17"/>
  <c r="M18" i="17"/>
  <c r="I18" i="17"/>
  <c r="E18" i="17"/>
  <c r="Q17" i="17"/>
  <c r="M17" i="17"/>
  <c r="I17" i="17"/>
  <c r="E17" i="17"/>
  <c r="T16" i="17"/>
  <c r="T12" i="17" s="1"/>
  <c r="S16" i="17"/>
  <c r="S12" i="17" s="1"/>
  <c r="R16" i="17"/>
  <c r="R12" i="17" s="1"/>
  <c r="P16" i="17"/>
  <c r="P12" i="17" s="1"/>
  <c r="O16" i="17"/>
  <c r="O12" i="17" s="1"/>
  <c r="N16" i="17"/>
  <c r="N12" i="17" s="1"/>
  <c r="L16" i="17"/>
  <c r="L12" i="17" s="1"/>
  <c r="K16" i="17"/>
  <c r="K12" i="17" s="1"/>
  <c r="J16" i="17"/>
  <c r="J12" i="17" s="1"/>
  <c r="H16" i="17"/>
  <c r="H12" i="17" s="1"/>
  <c r="G16" i="17"/>
  <c r="G12" i="17" s="1"/>
  <c r="F16" i="17"/>
  <c r="F12" i="17" s="1"/>
  <c r="T203" i="16"/>
  <c r="S203" i="16"/>
  <c r="R203" i="16"/>
  <c r="P203" i="16"/>
  <c r="O203" i="16"/>
  <c r="N203" i="16"/>
  <c r="L203" i="16"/>
  <c r="K203" i="16"/>
  <c r="J203" i="16"/>
  <c r="T202" i="16"/>
  <c r="S202" i="16"/>
  <c r="R202" i="16"/>
  <c r="P202" i="16"/>
  <c r="O202" i="16"/>
  <c r="N202" i="16"/>
  <c r="L202" i="16"/>
  <c r="K202" i="16"/>
  <c r="J202" i="16"/>
  <c r="G202" i="16"/>
  <c r="H202" i="16"/>
  <c r="G203" i="16"/>
  <c r="H203" i="16"/>
  <c r="F202" i="16"/>
  <c r="F203" i="16"/>
  <c r="Q208" i="16"/>
  <c r="M208" i="16"/>
  <c r="I208" i="16"/>
  <c r="Q207" i="16"/>
  <c r="M207" i="16"/>
  <c r="I207" i="16"/>
  <c r="T206" i="16"/>
  <c r="T201" i="16" s="1"/>
  <c r="S206" i="16"/>
  <c r="S201" i="16" s="1"/>
  <c r="R206" i="16"/>
  <c r="R201" i="16" s="1"/>
  <c r="P206" i="16"/>
  <c r="P201" i="16" s="1"/>
  <c r="O206" i="16"/>
  <c r="N206" i="16"/>
  <c r="N201" i="16" s="1"/>
  <c r="L206" i="16"/>
  <c r="L201" i="16" s="1"/>
  <c r="K206" i="16"/>
  <c r="K201" i="16" s="1"/>
  <c r="J206" i="16"/>
  <c r="E208" i="16"/>
  <c r="E207" i="16"/>
  <c r="H206" i="16"/>
  <c r="H201" i="16" s="1"/>
  <c r="G206" i="16"/>
  <c r="G201" i="16" s="1"/>
  <c r="F206" i="16"/>
  <c r="F201" i="16" s="1"/>
  <c r="T186" i="16"/>
  <c r="S186" i="16"/>
  <c r="R186" i="16"/>
  <c r="P186" i="16"/>
  <c r="O186" i="16"/>
  <c r="N186" i="16"/>
  <c r="L186" i="16"/>
  <c r="K186" i="16"/>
  <c r="J186" i="16"/>
  <c r="T185" i="16"/>
  <c r="S185" i="16"/>
  <c r="R185" i="16"/>
  <c r="P185" i="16"/>
  <c r="O185" i="16"/>
  <c r="N185" i="16"/>
  <c r="L185" i="16"/>
  <c r="K185" i="16"/>
  <c r="J185" i="16"/>
  <c r="G185" i="16"/>
  <c r="H185" i="16"/>
  <c r="G186" i="16"/>
  <c r="H186" i="16"/>
  <c r="F185" i="16"/>
  <c r="F186" i="16"/>
  <c r="Q190" i="16"/>
  <c r="M190" i="16"/>
  <c r="I190" i="16"/>
  <c r="Q189" i="16"/>
  <c r="M189" i="16"/>
  <c r="I189" i="16"/>
  <c r="T188" i="16"/>
  <c r="T184" i="16" s="1"/>
  <c r="S188" i="16"/>
  <c r="S184" i="16" s="1"/>
  <c r="R188" i="16"/>
  <c r="R184" i="16" s="1"/>
  <c r="P188" i="16"/>
  <c r="P184" i="16" s="1"/>
  <c r="O188" i="16"/>
  <c r="N188" i="16"/>
  <c r="N184" i="16" s="1"/>
  <c r="L188" i="16"/>
  <c r="L184" i="16" s="1"/>
  <c r="K188" i="16"/>
  <c r="K184" i="16" s="1"/>
  <c r="J188" i="16"/>
  <c r="E190" i="16"/>
  <c r="E189" i="16"/>
  <c r="H188" i="16"/>
  <c r="H184" i="16" s="1"/>
  <c r="G188" i="16"/>
  <c r="G184" i="16" s="1"/>
  <c r="F188" i="16"/>
  <c r="T149" i="16"/>
  <c r="S149" i="16"/>
  <c r="R149" i="16"/>
  <c r="P149" i="16"/>
  <c r="O149" i="16"/>
  <c r="N149" i="16"/>
  <c r="L149" i="16"/>
  <c r="K149" i="16"/>
  <c r="J149" i="16"/>
  <c r="T148" i="16"/>
  <c r="S148" i="16"/>
  <c r="R148" i="16"/>
  <c r="P148" i="16"/>
  <c r="O148" i="16"/>
  <c r="N148" i="16"/>
  <c r="L148" i="16"/>
  <c r="K148" i="16"/>
  <c r="J148" i="16"/>
  <c r="G148" i="16"/>
  <c r="H148" i="16"/>
  <c r="G149" i="16"/>
  <c r="H149" i="16"/>
  <c r="F148" i="16"/>
  <c r="F149" i="16"/>
  <c r="Q171" i="16"/>
  <c r="M171" i="16"/>
  <c r="I171" i="16"/>
  <c r="Q170" i="16"/>
  <c r="M170" i="16"/>
  <c r="I170" i="16"/>
  <c r="T169" i="16"/>
  <c r="S169" i="16"/>
  <c r="R169" i="16"/>
  <c r="P169" i="16"/>
  <c r="O169" i="16"/>
  <c r="N169" i="16"/>
  <c r="L169" i="16"/>
  <c r="K169" i="16"/>
  <c r="J169" i="16"/>
  <c r="E170" i="16"/>
  <c r="G169" i="16"/>
  <c r="H169" i="16"/>
  <c r="F169" i="16"/>
  <c r="Q163" i="16"/>
  <c r="M163" i="16"/>
  <c r="I163" i="16"/>
  <c r="Q162" i="16"/>
  <c r="M162" i="16"/>
  <c r="I162" i="16"/>
  <c r="T161" i="16"/>
  <c r="S161" i="16"/>
  <c r="R161" i="16"/>
  <c r="P161" i="16"/>
  <c r="O161" i="16"/>
  <c r="N161" i="16"/>
  <c r="L161" i="16"/>
  <c r="K161" i="16"/>
  <c r="J161" i="16"/>
  <c r="Q153" i="16"/>
  <c r="M153" i="16"/>
  <c r="Q152" i="16"/>
  <c r="M152" i="16"/>
  <c r="T151" i="16"/>
  <c r="S151" i="16"/>
  <c r="R151" i="16"/>
  <c r="P151" i="16"/>
  <c r="O151" i="16"/>
  <c r="N151" i="16"/>
  <c r="I153" i="16"/>
  <c r="I152" i="16"/>
  <c r="L151" i="16"/>
  <c r="K151" i="16"/>
  <c r="J151" i="16"/>
  <c r="E163" i="16"/>
  <c r="E162" i="16"/>
  <c r="H161" i="16"/>
  <c r="G161" i="16"/>
  <c r="F161" i="16"/>
  <c r="E153" i="16"/>
  <c r="E152" i="16"/>
  <c r="H151" i="16"/>
  <c r="G151" i="16"/>
  <c r="F151" i="16"/>
  <c r="T102" i="16"/>
  <c r="S102" i="16"/>
  <c r="R102" i="16"/>
  <c r="T101" i="16"/>
  <c r="S101" i="16"/>
  <c r="R101" i="16"/>
  <c r="P102" i="16"/>
  <c r="O102" i="16"/>
  <c r="N102" i="16"/>
  <c r="P101" i="16"/>
  <c r="O101" i="16"/>
  <c r="N101" i="16"/>
  <c r="L102" i="16"/>
  <c r="K102" i="16"/>
  <c r="J102" i="16"/>
  <c r="L101" i="16"/>
  <c r="K101" i="16"/>
  <c r="J101" i="16"/>
  <c r="G101" i="16"/>
  <c r="H101" i="16"/>
  <c r="G102" i="16"/>
  <c r="H102" i="16"/>
  <c r="F101" i="16"/>
  <c r="F102" i="16"/>
  <c r="Q131" i="16"/>
  <c r="M131" i="16"/>
  <c r="I131" i="16"/>
  <c r="Q130" i="16"/>
  <c r="M130" i="16"/>
  <c r="I130" i="16"/>
  <c r="T129" i="16"/>
  <c r="S129" i="16"/>
  <c r="R129" i="16"/>
  <c r="P129" i="16"/>
  <c r="O129" i="16"/>
  <c r="N129" i="16"/>
  <c r="L129" i="16"/>
  <c r="K129" i="16"/>
  <c r="J129" i="16"/>
  <c r="E131" i="16"/>
  <c r="E130" i="16"/>
  <c r="H129" i="16"/>
  <c r="G129" i="16"/>
  <c r="F129" i="16"/>
  <c r="Q106" i="16"/>
  <c r="M106" i="16"/>
  <c r="I106" i="16"/>
  <c r="Q105" i="16"/>
  <c r="M105" i="16"/>
  <c r="I105" i="16"/>
  <c r="T104" i="16"/>
  <c r="T100" i="16" s="1"/>
  <c r="S104" i="16"/>
  <c r="S100" i="16" s="1"/>
  <c r="R104" i="16"/>
  <c r="R100" i="16" s="1"/>
  <c r="P104" i="16"/>
  <c r="P100" i="16" s="1"/>
  <c r="O104" i="16"/>
  <c r="O100" i="16" s="1"/>
  <c r="N104" i="16"/>
  <c r="N100" i="16" s="1"/>
  <c r="L104" i="16"/>
  <c r="L100" i="16" s="1"/>
  <c r="K104" i="16"/>
  <c r="K100" i="16" s="1"/>
  <c r="J104" i="16"/>
  <c r="J100" i="16" s="1"/>
  <c r="E106" i="16"/>
  <c r="E105" i="16"/>
  <c r="H104" i="16"/>
  <c r="H100" i="16" s="1"/>
  <c r="G104" i="16"/>
  <c r="G100" i="16" s="1"/>
  <c r="F104" i="16"/>
  <c r="T85" i="16"/>
  <c r="S85" i="16"/>
  <c r="R85" i="16"/>
  <c r="T84" i="16"/>
  <c r="S84" i="16"/>
  <c r="R84" i="16"/>
  <c r="P85" i="16"/>
  <c r="O85" i="16"/>
  <c r="N85" i="16"/>
  <c r="P84" i="16"/>
  <c r="O84" i="16"/>
  <c r="N84" i="16"/>
  <c r="L85" i="16"/>
  <c r="K85" i="16"/>
  <c r="J85" i="16"/>
  <c r="L84" i="16"/>
  <c r="K84" i="16"/>
  <c r="J84" i="16"/>
  <c r="G84" i="16"/>
  <c r="H84" i="16"/>
  <c r="G85" i="16"/>
  <c r="H85" i="16"/>
  <c r="F84" i="16"/>
  <c r="F85" i="16"/>
  <c r="Q96" i="16"/>
  <c r="Q95" i="16"/>
  <c r="T94" i="16"/>
  <c r="T83" i="16" s="1"/>
  <c r="S94" i="16"/>
  <c r="R94" i="16"/>
  <c r="R83" i="16" s="1"/>
  <c r="M96" i="16"/>
  <c r="M95" i="16"/>
  <c r="P94" i="16"/>
  <c r="P83" i="16" s="1"/>
  <c r="O94" i="16"/>
  <c r="O83" i="16" s="1"/>
  <c r="N94" i="16"/>
  <c r="N83" i="16" s="1"/>
  <c r="I96" i="16"/>
  <c r="I95" i="16"/>
  <c r="L94" i="16"/>
  <c r="L83" i="16" s="1"/>
  <c r="K94" i="16"/>
  <c r="K83" i="16" s="1"/>
  <c r="J94" i="16"/>
  <c r="E96" i="16"/>
  <c r="E95" i="16"/>
  <c r="H94" i="16"/>
  <c r="H83" i="16" s="1"/>
  <c r="G94" i="16"/>
  <c r="G83" i="16" s="1"/>
  <c r="F94" i="16"/>
  <c r="F83" i="16" s="1"/>
  <c r="R35" i="16"/>
  <c r="Q35" i="16" s="1"/>
  <c r="R34" i="16"/>
  <c r="Q34" i="16" s="1"/>
  <c r="T33" i="16"/>
  <c r="S33" i="16"/>
  <c r="N35" i="16"/>
  <c r="M35" i="16" s="1"/>
  <c r="N34" i="16"/>
  <c r="M34" i="16" s="1"/>
  <c r="P33" i="16"/>
  <c r="O33" i="16"/>
  <c r="J35" i="16"/>
  <c r="I35" i="16" s="1"/>
  <c r="J34" i="16"/>
  <c r="I34" i="16" s="1"/>
  <c r="L33" i="16"/>
  <c r="K33" i="16"/>
  <c r="F34" i="16"/>
  <c r="E34" i="16" s="1"/>
  <c r="F35" i="16"/>
  <c r="E35" i="16" s="1"/>
  <c r="Q58" i="16"/>
  <c r="Q57" i="16"/>
  <c r="T56" i="16"/>
  <c r="S56" i="16"/>
  <c r="R56" i="16"/>
  <c r="M58" i="16"/>
  <c r="M57" i="16"/>
  <c r="P56" i="16"/>
  <c r="O56" i="16"/>
  <c r="N56" i="16"/>
  <c r="I58" i="16"/>
  <c r="I57" i="16"/>
  <c r="L56" i="16"/>
  <c r="K56" i="16"/>
  <c r="J56" i="16"/>
  <c r="E58" i="16"/>
  <c r="E57" i="16"/>
  <c r="H56" i="16"/>
  <c r="G56" i="16"/>
  <c r="F56" i="16"/>
  <c r="Q40" i="16"/>
  <c r="Q39" i="16"/>
  <c r="T38" i="16"/>
  <c r="S38" i="16"/>
  <c r="R38" i="16"/>
  <c r="M40" i="16"/>
  <c r="M39" i="16"/>
  <c r="P38" i="16"/>
  <c r="O38" i="16"/>
  <c r="N38" i="16"/>
  <c r="I40" i="16"/>
  <c r="I39" i="16"/>
  <c r="L38" i="16"/>
  <c r="K38" i="16"/>
  <c r="J38" i="16"/>
  <c r="E40" i="16"/>
  <c r="E39" i="16"/>
  <c r="H38" i="16"/>
  <c r="G38" i="16"/>
  <c r="F38" i="16"/>
  <c r="F33" i="16" s="1"/>
  <c r="T14" i="16"/>
  <c r="S14" i="16"/>
  <c r="R14" i="16"/>
  <c r="T13" i="16"/>
  <c r="S13" i="16"/>
  <c r="R13" i="16"/>
  <c r="P14" i="16"/>
  <c r="O14" i="16"/>
  <c r="N14" i="16"/>
  <c r="P13" i="16"/>
  <c r="O13" i="16"/>
  <c r="N13" i="16"/>
  <c r="L14" i="16"/>
  <c r="K14" i="16"/>
  <c r="J14" i="16"/>
  <c r="L13" i="16"/>
  <c r="K13" i="16"/>
  <c r="J13" i="16"/>
  <c r="G13" i="16"/>
  <c r="H13" i="16"/>
  <c r="G14" i="16"/>
  <c r="H14" i="16"/>
  <c r="F13" i="16"/>
  <c r="F14" i="16"/>
  <c r="Q30" i="16"/>
  <c r="Q29" i="16"/>
  <c r="T28" i="16"/>
  <c r="S28" i="16"/>
  <c r="R28" i="16"/>
  <c r="M30" i="16"/>
  <c r="M29" i="16"/>
  <c r="P28" i="16"/>
  <c r="O28" i="16"/>
  <c r="N28" i="16"/>
  <c r="I30" i="16"/>
  <c r="I29" i="16"/>
  <c r="L28" i="16"/>
  <c r="K28" i="16"/>
  <c r="J28" i="16"/>
  <c r="E29" i="16"/>
  <c r="H33" i="16"/>
  <c r="G33" i="16"/>
  <c r="E30" i="16"/>
  <c r="H28" i="16"/>
  <c r="G28" i="16"/>
  <c r="F28" i="16"/>
  <c r="Q26" i="16"/>
  <c r="M26" i="16"/>
  <c r="I26" i="16"/>
  <c r="Q25" i="16"/>
  <c r="M25" i="16"/>
  <c r="I25" i="16"/>
  <c r="T24" i="16"/>
  <c r="S24" i="16"/>
  <c r="R24" i="16"/>
  <c r="P24" i="16"/>
  <c r="O24" i="16"/>
  <c r="N24" i="16"/>
  <c r="L24" i="16"/>
  <c r="K24" i="16"/>
  <c r="J24" i="16"/>
  <c r="E25" i="16"/>
  <c r="E26" i="16"/>
  <c r="H24" i="16"/>
  <c r="G24" i="16"/>
  <c r="F24" i="16"/>
  <c r="Q22" i="16"/>
  <c r="Q21" i="16"/>
  <c r="T20" i="16"/>
  <c r="S20" i="16"/>
  <c r="R20" i="16"/>
  <c r="M22" i="16"/>
  <c r="M21" i="16"/>
  <c r="P20" i="16"/>
  <c r="O20" i="16"/>
  <c r="N20" i="16"/>
  <c r="I22" i="16"/>
  <c r="I21" i="16"/>
  <c r="L20" i="16"/>
  <c r="K20" i="16"/>
  <c r="J20" i="16"/>
  <c r="E22" i="16"/>
  <c r="E21" i="16"/>
  <c r="H20" i="16"/>
  <c r="G20" i="16"/>
  <c r="F20" i="16"/>
  <c r="Q18" i="16"/>
  <c r="Q17" i="16"/>
  <c r="T16" i="16"/>
  <c r="S16" i="16"/>
  <c r="R16" i="16"/>
  <c r="M18" i="16"/>
  <c r="M17" i="16"/>
  <c r="P16" i="16"/>
  <c r="O16" i="16"/>
  <c r="N16" i="16"/>
  <c r="I18" i="16"/>
  <c r="I17" i="16"/>
  <c r="L16" i="16"/>
  <c r="K16" i="16"/>
  <c r="J16" i="16"/>
  <c r="E18" i="16"/>
  <c r="H16" i="16"/>
  <c r="G16" i="16"/>
  <c r="F16" i="16"/>
  <c r="T194" i="16"/>
  <c r="S194" i="16"/>
  <c r="P194" i="16"/>
  <c r="O194" i="16"/>
  <c r="L194" i="16"/>
  <c r="K194" i="16"/>
  <c r="G194" i="16"/>
  <c r="H194" i="16"/>
  <c r="R195" i="16"/>
  <c r="R194" i="16" s="1"/>
  <c r="N195" i="16"/>
  <c r="N194" i="16" s="1"/>
  <c r="J195" i="16"/>
  <c r="J194" i="16" s="1"/>
  <c r="F196" i="16"/>
  <c r="Q15" i="16"/>
  <c r="M15" i="16"/>
  <c r="I15" i="16"/>
  <c r="N33" i="16" l="1"/>
  <c r="F81" i="14"/>
  <c r="I434" i="14"/>
  <c r="F52" i="14"/>
  <c r="F230" i="14"/>
  <c r="G292" i="14"/>
  <c r="F394" i="14"/>
  <c r="F438" i="14"/>
  <c r="I30" i="14"/>
  <c r="I222" i="14"/>
  <c r="I302" i="14"/>
  <c r="I333" i="14"/>
  <c r="I438" i="14"/>
  <c r="I470" i="14"/>
  <c r="O34" i="14"/>
  <c r="P9" i="14"/>
  <c r="O13" i="14"/>
  <c r="K282" i="14"/>
  <c r="K211" i="14"/>
  <c r="L283" i="14"/>
  <c r="N487" i="14"/>
  <c r="F29" i="14"/>
  <c r="F422" i="14"/>
  <c r="I450" i="14"/>
  <c r="M330" i="14"/>
  <c r="L330" i="14" s="1"/>
  <c r="L331" i="14"/>
  <c r="E29" i="14"/>
  <c r="E95" i="14"/>
  <c r="F95" i="14" s="1"/>
  <c r="F79" i="14"/>
  <c r="F378" i="14"/>
  <c r="F426" i="14"/>
  <c r="F548" i="14"/>
  <c r="H9" i="14"/>
  <c r="I491" i="14"/>
  <c r="I250" i="14"/>
  <c r="I282" i="14"/>
  <c r="I362" i="14"/>
  <c r="I386" i="14"/>
  <c r="I422" i="14"/>
  <c r="I454" i="14"/>
  <c r="I532" i="14"/>
  <c r="E89" i="14"/>
  <c r="F8" i="14"/>
  <c r="F17" i="14"/>
  <c r="F30" i="14"/>
  <c r="F125" i="14"/>
  <c r="G143" i="14"/>
  <c r="F143" i="14" s="1"/>
  <c r="F181" i="14"/>
  <c r="G197" i="14"/>
  <c r="F197" i="14" s="1"/>
  <c r="G209" i="14"/>
  <c r="F234" i="14"/>
  <c r="F242" i="14"/>
  <c r="F262" i="14"/>
  <c r="F354" i="14"/>
  <c r="F366" i="14"/>
  <c r="G374" i="14"/>
  <c r="F374" i="14" s="1"/>
  <c r="F382" i="14"/>
  <c r="F430" i="14"/>
  <c r="F454" i="14"/>
  <c r="F478" i="14"/>
  <c r="H289" i="14"/>
  <c r="H285" i="14" s="1"/>
  <c r="I98" i="14"/>
  <c r="I266" i="14"/>
  <c r="I390" i="14"/>
  <c r="I588" i="14"/>
  <c r="I275" i="14"/>
  <c r="M180" i="14"/>
  <c r="L184" i="14"/>
  <c r="F25" i="14"/>
  <c r="F390" i="14"/>
  <c r="J298" i="14"/>
  <c r="J295" i="14"/>
  <c r="I466" i="14"/>
  <c r="M474" i="14"/>
  <c r="L475" i="14"/>
  <c r="E196" i="14"/>
  <c r="F214" i="14"/>
  <c r="F334" i="14"/>
  <c r="F222" i="14"/>
  <c r="F238" i="14"/>
  <c r="F402" i="14"/>
  <c r="F80" i="14"/>
  <c r="F142" i="14"/>
  <c r="F157" i="14"/>
  <c r="F182" i="14"/>
  <c r="F198" i="14"/>
  <c r="F218" i="14"/>
  <c r="F226" i="14"/>
  <c r="F254" i="14"/>
  <c r="F442" i="14"/>
  <c r="F545" i="14"/>
  <c r="G544" i="14"/>
  <c r="F607" i="14"/>
  <c r="F622" i="14"/>
  <c r="I230" i="14"/>
  <c r="I13" i="14"/>
  <c r="I28" i="14"/>
  <c r="I90" i="14"/>
  <c r="J79" i="14"/>
  <c r="I79" i="14" s="1"/>
  <c r="I179" i="14"/>
  <c r="I475" i="14"/>
  <c r="J474" i="14"/>
  <c r="I474" i="14" s="1"/>
  <c r="I528" i="14"/>
  <c r="I591" i="14"/>
  <c r="M96" i="14"/>
  <c r="L96" i="14" s="1"/>
  <c r="L100" i="14"/>
  <c r="L199" i="14"/>
  <c r="L496" i="14"/>
  <c r="L527" i="14"/>
  <c r="O278" i="14"/>
  <c r="O310" i="14"/>
  <c r="O369" i="14"/>
  <c r="O414" i="14"/>
  <c r="F278" i="14"/>
  <c r="F314" i="14"/>
  <c r="F322" i="14"/>
  <c r="F330" i="14"/>
  <c r="F358" i="14"/>
  <c r="F369" i="14"/>
  <c r="F504" i="14"/>
  <c r="F512" i="14"/>
  <c r="F524" i="14"/>
  <c r="F552" i="14"/>
  <c r="F606" i="14"/>
  <c r="H298" i="14"/>
  <c r="I310" i="14"/>
  <c r="I31" i="14"/>
  <c r="I196" i="14"/>
  <c r="I212" i="14"/>
  <c r="I226" i="14"/>
  <c r="I254" i="14"/>
  <c r="I270" i="14"/>
  <c r="I278" i="14"/>
  <c r="I318" i="14"/>
  <c r="I334" i="14"/>
  <c r="I366" i="14"/>
  <c r="I414" i="14"/>
  <c r="I504" i="14"/>
  <c r="I524" i="14"/>
  <c r="I593" i="14"/>
  <c r="I545" i="14"/>
  <c r="O338" i="14"/>
  <c r="O370" i="14"/>
  <c r="O418" i="14"/>
  <c r="O446" i="14"/>
  <c r="O528" i="14"/>
  <c r="N143" i="14"/>
  <c r="O406" i="14"/>
  <c r="O552" i="14"/>
  <c r="I274" i="14"/>
  <c r="I478" i="14"/>
  <c r="H487" i="14"/>
  <c r="J29" i="14"/>
  <c r="I29" i="14" s="1"/>
  <c r="I181" i="14"/>
  <c r="I296" i="14"/>
  <c r="I418" i="14"/>
  <c r="I430" i="14"/>
  <c r="I446" i="14"/>
  <c r="I462" i="14"/>
  <c r="I594" i="14"/>
  <c r="O250" i="14"/>
  <c r="O262" i="14"/>
  <c r="O342" i="14"/>
  <c r="O382" i="14"/>
  <c r="O434" i="14"/>
  <c r="O450" i="14"/>
  <c r="O478" i="14"/>
  <c r="O591" i="14"/>
  <c r="L222" i="14"/>
  <c r="L238" i="14"/>
  <c r="L266" i="14"/>
  <c r="L612" i="14"/>
  <c r="O145" i="14"/>
  <c r="O246" i="14"/>
  <c r="N289" i="14"/>
  <c r="N285" i="14" s="1"/>
  <c r="E370" i="14"/>
  <c r="F371" i="14"/>
  <c r="F21" i="14"/>
  <c r="F266" i="14"/>
  <c r="F283" i="14"/>
  <c r="G346" i="14"/>
  <c r="F346" i="14" s="1"/>
  <c r="F347" i="14"/>
  <c r="H485" i="14"/>
  <c r="H7" i="14" s="1"/>
  <c r="I490" i="14"/>
  <c r="F199" i="14"/>
  <c r="F521" i="14"/>
  <c r="G520" i="14"/>
  <c r="F520" i="14" s="1"/>
  <c r="F575" i="14"/>
  <c r="G603" i="14"/>
  <c r="F603" i="14" s="1"/>
  <c r="F610" i="14"/>
  <c r="J330" i="14"/>
  <c r="I330" i="14" s="1"/>
  <c r="I331" i="14"/>
  <c r="J370" i="14"/>
  <c r="I370" i="14" s="1"/>
  <c r="I371" i="14"/>
  <c r="E289" i="14"/>
  <c r="E285" i="14" s="1"/>
  <c r="F333" i="14"/>
  <c r="F370" i="14"/>
  <c r="F434" i="14"/>
  <c r="F493" i="14"/>
  <c r="G492" i="14"/>
  <c r="F492" i="14" s="1"/>
  <c r="I10" i="14"/>
  <c r="I95" i="14"/>
  <c r="I125" i="14"/>
  <c r="J143" i="14"/>
  <c r="I143" i="14" s="1"/>
  <c r="I147" i="14"/>
  <c r="I180" i="14"/>
  <c r="J218" i="14"/>
  <c r="I218" i="14" s="1"/>
  <c r="I219" i="14"/>
  <c r="I246" i="14"/>
  <c r="I325" i="14"/>
  <c r="J289" i="14"/>
  <c r="I410" i="14"/>
  <c r="I521" i="14"/>
  <c r="J520" i="14"/>
  <c r="I520" i="14" s="1"/>
  <c r="I540" i="14"/>
  <c r="F10" i="14"/>
  <c r="G298" i="14"/>
  <c r="G295" i="14"/>
  <c r="F299" i="14"/>
  <c r="J615" i="14"/>
  <c r="I615" i="14" s="1"/>
  <c r="I618" i="14"/>
  <c r="F165" i="14"/>
  <c r="G338" i="14"/>
  <c r="F338" i="14" s="1"/>
  <c r="F339" i="14"/>
  <c r="F386" i="14"/>
  <c r="F491" i="14"/>
  <c r="G584" i="14"/>
  <c r="F584" i="14" s="1"/>
  <c r="F585" i="14"/>
  <c r="F605" i="14"/>
  <c r="I78" i="14"/>
  <c r="J338" i="14"/>
  <c r="I338" i="14" s="1"/>
  <c r="I339" i="14"/>
  <c r="F147" i="14"/>
  <c r="F209" i="14"/>
  <c r="F253" i="14"/>
  <c r="G274" i="14"/>
  <c r="F274" i="14" s="1"/>
  <c r="F275" i="14"/>
  <c r="F282" i="14"/>
  <c r="F318" i="14"/>
  <c r="G326" i="14"/>
  <c r="F326" i="14" s="1"/>
  <c r="F327" i="14"/>
  <c r="F450" i="14"/>
  <c r="G474" i="14"/>
  <c r="F474" i="14" s="1"/>
  <c r="F475" i="14"/>
  <c r="G487" i="14"/>
  <c r="H488" i="14"/>
  <c r="H482" i="14"/>
  <c r="J9" i="14"/>
  <c r="I9" i="14" s="1"/>
  <c r="I25" i="14"/>
  <c r="I258" i="14"/>
  <c r="J294" i="14"/>
  <c r="I295" i="14"/>
  <c r="I326" i="14"/>
  <c r="I426" i="14"/>
  <c r="I442" i="14"/>
  <c r="I458" i="14"/>
  <c r="I493" i="14"/>
  <c r="J492" i="14"/>
  <c r="I492" i="14" s="1"/>
  <c r="I512" i="14"/>
  <c r="I97" i="14"/>
  <c r="I516" i="14"/>
  <c r="I299" i="14"/>
  <c r="O612" i="14"/>
  <c r="N604" i="14"/>
  <c r="O604" i="14" s="1"/>
  <c r="F212" i="14"/>
  <c r="F516" i="14"/>
  <c r="G532" i="14"/>
  <c r="F532" i="14" s="1"/>
  <c r="F533" i="14"/>
  <c r="F544" i="14"/>
  <c r="F564" i="14"/>
  <c r="F576" i="14"/>
  <c r="F588" i="14"/>
  <c r="F596" i="14"/>
  <c r="G604" i="14"/>
  <c r="F604" i="14" s="1"/>
  <c r="F612" i="14"/>
  <c r="F621" i="14"/>
  <c r="J209" i="14"/>
  <c r="I209" i="14" s="1"/>
  <c r="I221" i="14"/>
  <c r="I496" i="14"/>
  <c r="I572" i="14"/>
  <c r="E9" i="14"/>
  <c r="E67" i="14"/>
  <c r="F67" i="14" s="1"/>
  <c r="E488" i="14"/>
  <c r="E592" i="14"/>
  <c r="G9" i="14"/>
  <c r="F9" i="14" s="1"/>
  <c r="G96" i="14"/>
  <c r="G180" i="14"/>
  <c r="F180" i="14" s="1"/>
  <c r="F184" i="14"/>
  <c r="F221" i="14"/>
  <c r="F296" i="14"/>
  <c r="G289" i="14"/>
  <c r="F317" i="14"/>
  <c r="F481" i="14"/>
  <c r="F500" i="14"/>
  <c r="F508" i="14"/>
  <c r="F536" i="14"/>
  <c r="F556" i="14"/>
  <c r="F568" i="14"/>
  <c r="F580" i="14"/>
  <c r="G592" i="14"/>
  <c r="F592" i="14" s="1"/>
  <c r="F593" i="14"/>
  <c r="G591" i="14"/>
  <c r="F591" i="14" s="1"/>
  <c r="I8" i="14"/>
  <c r="I17" i="14"/>
  <c r="I52" i="14"/>
  <c r="I81" i="14"/>
  <c r="I144" i="14"/>
  <c r="I165" i="14"/>
  <c r="J292" i="14"/>
  <c r="J374" i="14"/>
  <c r="I374" i="14" s="1"/>
  <c r="I500" i="14"/>
  <c r="I508" i="14"/>
  <c r="I527" i="14"/>
  <c r="J489" i="14"/>
  <c r="I489" i="14" s="1"/>
  <c r="I544" i="14"/>
  <c r="I560" i="14"/>
  <c r="I575" i="14"/>
  <c r="J584" i="14"/>
  <c r="I584" i="14" s="1"/>
  <c r="J592" i="14"/>
  <c r="I596" i="14"/>
  <c r="I606" i="14"/>
  <c r="I612" i="14"/>
  <c r="F13" i="14"/>
  <c r="F219" i="14"/>
  <c r="F599" i="14"/>
  <c r="I190" i="14"/>
  <c r="I327" i="14"/>
  <c r="I347" i="14"/>
  <c r="I533" i="14"/>
  <c r="M7" i="14"/>
  <c r="M346" i="14"/>
  <c r="L346" i="14" s="1"/>
  <c r="L347" i="14"/>
  <c r="P274" i="14"/>
  <c r="O274" i="14" s="1"/>
  <c r="O275" i="14"/>
  <c r="P282" i="14"/>
  <c r="O282" i="14" s="1"/>
  <c r="O283" i="14"/>
  <c r="K209" i="14"/>
  <c r="L253" i="14"/>
  <c r="N179" i="14"/>
  <c r="O179" i="14" s="1"/>
  <c r="O190" i="14"/>
  <c r="I80" i="14"/>
  <c r="J485" i="14"/>
  <c r="I556" i="14"/>
  <c r="I605" i="14"/>
  <c r="J603" i="14"/>
  <c r="I603" i="14" s="1"/>
  <c r="I610" i="14"/>
  <c r="E96" i="14"/>
  <c r="E190" i="14"/>
  <c r="F192" i="14"/>
  <c r="E7" i="14"/>
  <c r="E487" i="14"/>
  <c r="E482" i="14" s="1"/>
  <c r="F196" i="14"/>
  <c r="G288" i="14"/>
  <c r="F288" i="14" s="1"/>
  <c r="F292" i="14"/>
  <c r="F528" i="14"/>
  <c r="F540" i="14"/>
  <c r="F560" i="14"/>
  <c r="F572" i="14"/>
  <c r="G485" i="14"/>
  <c r="F485" i="14" s="1"/>
  <c r="F600" i="14"/>
  <c r="G615" i="14"/>
  <c r="F615" i="14" s="1"/>
  <c r="H592" i="14"/>
  <c r="I21" i="14"/>
  <c r="J96" i="14"/>
  <c r="I100" i="14"/>
  <c r="I145" i="14"/>
  <c r="I184" i="14"/>
  <c r="I197" i="14"/>
  <c r="I253" i="14"/>
  <c r="I293" i="14"/>
  <c r="I369" i="14"/>
  <c r="I481" i="14"/>
  <c r="J487" i="14"/>
  <c r="I548" i="14"/>
  <c r="I564" i="14"/>
  <c r="I576" i="14"/>
  <c r="I600" i="14"/>
  <c r="I607" i="14"/>
  <c r="I622" i="14"/>
  <c r="F34" i="14"/>
  <c r="F90" i="14"/>
  <c r="F146" i="14"/>
  <c r="F150" i="14"/>
  <c r="F618" i="14"/>
  <c r="I283" i="14"/>
  <c r="M9" i="14"/>
  <c r="L13" i="14"/>
  <c r="M338" i="14"/>
  <c r="L338" i="14" s="1"/>
  <c r="L339" i="14"/>
  <c r="P326" i="14"/>
  <c r="O326" i="14" s="1"/>
  <c r="O327" i="14"/>
  <c r="P532" i="14"/>
  <c r="O532" i="14" s="1"/>
  <c r="O533" i="14"/>
  <c r="L292" i="14"/>
  <c r="K288" i="14"/>
  <c r="L288" i="14" s="1"/>
  <c r="P292" i="14"/>
  <c r="O296" i="14"/>
  <c r="K290" i="14"/>
  <c r="K287" i="14"/>
  <c r="K286" i="14" s="1"/>
  <c r="L212" i="14"/>
  <c r="L241" i="14"/>
  <c r="M209" i="14"/>
  <c r="M487" i="14"/>
  <c r="K210" i="14"/>
  <c r="N489" i="14"/>
  <c r="M29" i="14"/>
  <c r="L540" i="14"/>
  <c r="M615" i="14"/>
  <c r="L615" i="14" s="1"/>
  <c r="P211" i="14"/>
  <c r="P210" i="14" s="1"/>
  <c r="O210" i="14" s="1"/>
  <c r="P289" i="14"/>
  <c r="O493" i="14"/>
  <c r="L198" i="14"/>
  <c r="K294" i="14"/>
  <c r="N96" i="14"/>
  <c r="O96" i="14" s="1"/>
  <c r="L180" i="14"/>
  <c r="L282" i="14"/>
  <c r="L474" i="14"/>
  <c r="L512" i="14"/>
  <c r="M592" i="14"/>
  <c r="O10" i="14"/>
  <c r="O21" i="14"/>
  <c r="O30" i="14"/>
  <c r="O202" i="14"/>
  <c r="P298" i="14"/>
  <c r="O346" i="14"/>
  <c r="O374" i="14"/>
  <c r="O386" i="14"/>
  <c r="O422" i="14"/>
  <c r="O438" i="14"/>
  <c r="O454" i="14"/>
  <c r="O470" i="14"/>
  <c r="O481" i="14"/>
  <c r="O536" i="14"/>
  <c r="O593" i="14"/>
  <c r="K29" i="14"/>
  <c r="K143" i="14"/>
  <c r="L143" i="14" s="1"/>
  <c r="L310" i="14"/>
  <c r="L326" i="14"/>
  <c r="L354" i="14"/>
  <c r="L369" i="14"/>
  <c r="L500" i="14"/>
  <c r="L528" i="14"/>
  <c r="L544" i="14"/>
  <c r="L560" i="14"/>
  <c r="L588" i="14"/>
  <c r="N211" i="14"/>
  <c r="N210" i="14" s="1"/>
  <c r="N209" i="14"/>
  <c r="N298" i="14"/>
  <c r="N485" i="14"/>
  <c r="O219" i="14"/>
  <c r="O371" i="14"/>
  <c r="O475" i="14"/>
  <c r="M289" i="14"/>
  <c r="M285" i="14" s="1"/>
  <c r="M489" i="14"/>
  <c r="M488" i="14" s="1"/>
  <c r="L584" i="14"/>
  <c r="M603" i="14"/>
  <c r="L603" i="14" s="1"/>
  <c r="P143" i="14"/>
  <c r="O143" i="14" s="1"/>
  <c r="O180" i="14"/>
  <c r="O196" i="14"/>
  <c r="P218" i="14"/>
  <c r="O218" i="14" s="1"/>
  <c r="P209" i="14"/>
  <c r="O209" i="14" s="1"/>
  <c r="O258" i="14"/>
  <c r="O322" i="14"/>
  <c r="O390" i="14"/>
  <c r="O402" i="14"/>
  <c r="P492" i="14"/>
  <c r="O492" i="14" s="1"/>
  <c r="P487" i="14"/>
  <c r="P520" i="14"/>
  <c r="O520" i="14" s="1"/>
  <c r="P603" i="14"/>
  <c r="O603" i="14" s="1"/>
  <c r="K9" i="14"/>
  <c r="L9" i="14" s="1"/>
  <c r="L90" i="14"/>
  <c r="L98" i="14"/>
  <c r="L246" i="14"/>
  <c r="L258" i="14"/>
  <c r="L274" i="14"/>
  <c r="K289" i="14"/>
  <c r="K285" i="14" s="1"/>
  <c r="L370" i="14"/>
  <c r="L491" i="14"/>
  <c r="N9" i="14"/>
  <c r="N482" i="14"/>
  <c r="N4" i="14" s="1"/>
  <c r="N294" i="14"/>
  <c r="N291" i="14"/>
  <c r="O90" i="14"/>
  <c r="O98" i="14"/>
  <c r="O592" i="14"/>
  <c r="L592" i="14"/>
  <c r="L21" i="14"/>
  <c r="L298" i="14"/>
  <c r="L488" i="14"/>
  <c r="K79" i="14"/>
  <c r="K484" i="14"/>
  <c r="K6" i="14" s="1"/>
  <c r="L492" i="14"/>
  <c r="K604" i="14"/>
  <c r="L604" i="14" s="1"/>
  <c r="L293" i="14"/>
  <c r="L594" i="14"/>
  <c r="L29" i="14"/>
  <c r="L197" i="14"/>
  <c r="K485" i="14"/>
  <c r="K7" i="14" s="1"/>
  <c r="L7" i="14" s="1"/>
  <c r="K487" i="14"/>
  <c r="K482" i="14" s="1"/>
  <c r="L190" i="14"/>
  <c r="L79" i="14"/>
  <c r="L157" i="14"/>
  <c r="L218" i="14"/>
  <c r="L485" i="14"/>
  <c r="P285" i="14"/>
  <c r="O285" i="14" s="1"/>
  <c r="O289" i="14"/>
  <c r="P294" i="14"/>
  <c r="O295" i="14"/>
  <c r="P291" i="14"/>
  <c r="P482" i="14"/>
  <c r="P197" i="14"/>
  <c r="O197" i="14" s="1"/>
  <c r="P489" i="14"/>
  <c r="O9" i="14"/>
  <c r="O81" i="14"/>
  <c r="O225" i="14"/>
  <c r="O293" i="14"/>
  <c r="O545" i="14"/>
  <c r="P79" i="14"/>
  <c r="O79" i="14" s="1"/>
  <c r="O78" i="14"/>
  <c r="M482" i="14"/>
  <c r="L219" i="14"/>
  <c r="L299" i="14"/>
  <c r="L375" i="14"/>
  <c r="L531" i="14"/>
  <c r="M295" i="14"/>
  <c r="M211" i="14"/>
  <c r="L313" i="14"/>
  <c r="L489" i="14"/>
  <c r="L493" i="14"/>
  <c r="L521" i="14"/>
  <c r="L585" i="14"/>
  <c r="L593" i="14"/>
  <c r="M484" i="14"/>
  <c r="J488" i="14"/>
  <c r="I488" i="14" s="1"/>
  <c r="J484" i="14"/>
  <c r="J211" i="14"/>
  <c r="J291" i="14"/>
  <c r="H483" i="14"/>
  <c r="H294" i="14"/>
  <c r="H291" i="14"/>
  <c r="H604" i="14"/>
  <c r="I604" i="14" s="1"/>
  <c r="H96" i="14"/>
  <c r="G489" i="14"/>
  <c r="F489" i="14" s="1"/>
  <c r="G211" i="14"/>
  <c r="E291" i="14"/>
  <c r="E294" i="14"/>
  <c r="E298" i="14"/>
  <c r="E211" i="14"/>
  <c r="E210" i="14" s="1"/>
  <c r="E484" i="14"/>
  <c r="E483" i="14" s="1"/>
  <c r="M33" i="17"/>
  <c r="M188" i="17"/>
  <c r="M206" i="17"/>
  <c r="Q13" i="17"/>
  <c r="Q14" i="17"/>
  <c r="I188" i="17"/>
  <c r="I206" i="17"/>
  <c r="M13" i="17"/>
  <c r="M14" i="17"/>
  <c r="E33" i="17"/>
  <c r="E188" i="17"/>
  <c r="E206" i="17"/>
  <c r="I13" i="17"/>
  <c r="I14" i="17"/>
  <c r="Q202" i="16"/>
  <c r="M83" i="17"/>
  <c r="M100" i="17"/>
  <c r="M147" i="17"/>
  <c r="I83" i="17"/>
  <c r="I100" i="17"/>
  <c r="I147" i="17"/>
  <c r="E83" i="17"/>
  <c r="E100" i="17"/>
  <c r="E147" i="17"/>
  <c r="F184" i="17"/>
  <c r="E184" i="17" s="1"/>
  <c r="J184" i="17"/>
  <c r="I184" i="17" s="1"/>
  <c r="N184" i="17"/>
  <c r="M184" i="17" s="1"/>
  <c r="R184" i="17"/>
  <c r="Q184" i="17" s="1"/>
  <c r="F201" i="17"/>
  <c r="E201" i="17" s="1"/>
  <c r="J201" i="17"/>
  <c r="I201" i="17" s="1"/>
  <c r="N201" i="17"/>
  <c r="M201" i="17" s="1"/>
  <c r="R201" i="17"/>
  <c r="Q201" i="17" s="1"/>
  <c r="E104" i="17"/>
  <c r="E129" i="17"/>
  <c r="E151" i="17"/>
  <c r="I169" i="17"/>
  <c r="Q12" i="17"/>
  <c r="M12" i="17"/>
  <c r="E12" i="17"/>
  <c r="I12" i="17"/>
  <c r="M202" i="16"/>
  <c r="Q203" i="16"/>
  <c r="I202" i="16"/>
  <c r="M203" i="16"/>
  <c r="I203" i="16"/>
  <c r="Q104" i="17"/>
  <c r="Q129" i="17"/>
  <c r="Q151" i="17"/>
  <c r="Q169" i="17"/>
  <c r="E161" i="17"/>
  <c r="E169" i="17"/>
  <c r="M104" i="17"/>
  <c r="M129" i="17"/>
  <c r="M151" i="17"/>
  <c r="Q161" i="17"/>
  <c r="I104" i="17"/>
  <c r="I129" i="17"/>
  <c r="I151" i="17"/>
  <c r="I161" i="17"/>
  <c r="M161" i="17"/>
  <c r="M169" i="17"/>
  <c r="E38" i="17"/>
  <c r="E56" i="17"/>
  <c r="E94" i="17"/>
  <c r="Q38" i="17"/>
  <c r="Q56" i="17"/>
  <c r="Q94" i="17"/>
  <c r="M38" i="17"/>
  <c r="M56" i="17"/>
  <c r="M94" i="17"/>
  <c r="I38" i="17"/>
  <c r="I56" i="17"/>
  <c r="I94" i="17"/>
  <c r="E24" i="17"/>
  <c r="E28" i="17"/>
  <c r="Q24" i="17"/>
  <c r="Q28" i="17"/>
  <c r="M24" i="17"/>
  <c r="M28" i="17"/>
  <c r="I24" i="17"/>
  <c r="I28" i="17"/>
  <c r="I16" i="17"/>
  <c r="I20" i="17"/>
  <c r="Q16" i="17"/>
  <c r="Q20" i="17"/>
  <c r="E16" i="17"/>
  <c r="M16" i="17"/>
  <c r="E20" i="17"/>
  <c r="M20" i="17"/>
  <c r="Q185" i="16"/>
  <c r="I206" i="16"/>
  <c r="M206" i="16"/>
  <c r="Q186" i="16"/>
  <c r="I185" i="16"/>
  <c r="M186" i="16"/>
  <c r="M185" i="16"/>
  <c r="N147" i="16"/>
  <c r="S147" i="16"/>
  <c r="I186" i="16"/>
  <c r="Q201" i="16"/>
  <c r="F147" i="16"/>
  <c r="O147" i="16"/>
  <c r="E148" i="16"/>
  <c r="E185" i="16"/>
  <c r="J201" i="16"/>
  <c r="I201" i="16" s="1"/>
  <c r="E206" i="16"/>
  <c r="O201" i="16"/>
  <c r="M201" i="16" s="1"/>
  <c r="E151" i="16"/>
  <c r="J147" i="16"/>
  <c r="M161" i="16"/>
  <c r="I169" i="16"/>
  <c r="Q184" i="16"/>
  <c r="Q206" i="16"/>
  <c r="K147" i="16"/>
  <c r="I161" i="16"/>
  <c r="I148" i="16"/>
  <c r="M149" i="16"/>
  <c r="E188" i="16"/>
  <c r="E186" i="16"/>
  <c r="E169" i="16"/>
  <c r="Q169" i="16"/>
  <c r="I149" i="16"/>
  <c r="I188" i="16"/>
  <c r="G147" i="16"/>
  <c r="M169" i="16"/>
  <c r="Q151" i="16"/>
  <c r="Q148" i="16"/>
  <c r="M188" i="16"/>
  <c r="J184" i="16"/>
  <c r="I184" i="16" s="1"/>
  <c r="F184" i="16"/>
  <c r="E184" i="16" s="1"/>
  <c r="M151" i="16"/>
  <c r="Q161" i="16"/>
  <c r="M148" i="16"/>
  <c r="O184" i="16"/>
  <c r="M184" i="16" s="1"/>
  <c r="Q84" i="16"/>
  <c r="I101" i="16"/>
  <c r="R147" i="16"/>
  <c r="Q188" i="16"/>
  <c r="E101" i="16"/>
  <c r="E149" i="16"/>
  <c r="L147" i="16"/>
  <c r="T147" i="16"/>
  <c r="Q101" i="16"/>
  <c r="P147" i="16"/>
  <c r="Q102" i="16"/>
  <c r="H147" i="16"/>
  <c r="Q85" i="16"/>
  <c r="I129" i="16"/>
  <c r="I102" i="16"/>
  <c r="M102" i="16"/>
  <c r="Q149" i="16"/>
  <c r="L12" i="16"/>
  <c r="M101" i="16"/>
  <c r="Q100" i="16"/>
  <c r="R12" i="16"/>
  <c r="M100" i="16"/>
  <c r="E102" i="16"/>
  <c r="I151" i="16"/>
  <c r="E161" i="16"/>
  <c r="I100" i="16"/>
  <c r="K12" i="16"/>
  <c r="Q94" i="16"/>
  <c r="I85" i="16"/>
  <c r="I94" i="16"/>
  <c r="I84" i="16"/>
  <c r="M85" i="16"/>
  <c r="Q129" i="16"/>
  <c r="I56" i="16"/>
  <c r="M84" i="16"/>
  <c r="E104" i="16"/>
  <c r="M129" i="16"/>
  <c r="F100" i="16"/>
  <c r="E100" i="16" s="1"/>
  <c r="S12" i="16"/>
  <c r="F12" i="16"/>
  <c r="J12" i="16"/>
  <c r="T12" i="16"/>
  <c r="M33" i="16"/>
  <c r="M56" i="16"/>
  <c r="E84" i="16"/>
  <c r="I104" i="16"/>
  <c r="E85" i="16"/>
  <c r="M104" i="16"/>
  <c r="M83" i="16"/>
  <c r="Q104" i="16"/>
  <c r="E129" i="16"/>
  <c r="E83" i="16"/>
  <c r="M94" i="16"/>
  <c r="J83" i="16"/>
  <c r="I83" i="16" s="1"/>
  <c r="R33" i="16"/>
  <c r="Q33" i="16" s="1"/>
  <c r="S83" i="16"/>
  <c r="Q83" i="16" s="1"/>
  <c r="O12" i="16"/>
  <c r="J33" i="16"/>
  <c r="I33" i="16" s="1"/>
  <c r="I38" i="16"/>
  <c r="M38" i="16"/>
  <c r="Q38" i="16"/>
  <c r="Q56" i="16"/>
  <c r="E38" i="16"/>
  <c r="E94" i="16"/>
  <c r="E56" i="16"/>
  <c r="P12" i="16"/>
  <c r="M14" i="16"/>
  <c r="G12" i="16"/>
  <c r="N12" i="16"/>
  <c r="H12" i="16"/>
  <c r="I24" i="16"/>
  <c r="I28" i="16"/>
  <c r="I14" i="16"/>
  <c r="M13" i="16"/>
  <c r="Q28" i="16"/>
  <c r="I13" i="16"/>
  <c r="Q14" i="16"/>
  <c r="Q24" i="16"/>
  <c r="Q13" i="16"/>
  <c r="I20" i="16"/>
  <c r="M28" i="16"/>
  <c r="M24" i="16"/>
  <c r="E33" i="16"/>
  <c r="I16" i="16"/>
  <c r="M20" i="16"/>
  <c r="E28" i="16"/>
  <c r="E24" i="16"/>
  <c r="Q20" i="16"/>
  <c r="M16" i="16"/>
  <c r="Q16" i="16"/>
  <c r="E20" i="16"/>
  <c r="E16" i="16"/>
  <c r="I194" i="16"/>
  <c r="M194" i="16"/>
  <c r="Q194" i="16"/>
  <c r="T213" i="16"/>
  <c r="S213" i="16"/>
  <c r="P213" i="16"/>
  <c r="O213" i="16"/>
  <c r="L213" i="16"/>
  <c r="K213" i="16"/>
  <c r="R200" i="16"/>
  <c r="N200" i="16"/>
  <c r="J200" i="16"/>
  <c r="R183" i="16"/>
  <c r="N183" i="16"/>
  <c r="J183" i="16"/>
  <c r="R174" i="16"/>
  <c r="N174" i="16"/>
  <c r="J174" i="16"/>
  <c r="R146" i="16"/>
  <c r="N146" i="16"/>
  <c r="J146" i="16"/>
  <c r="R99" i="16"/>
  <c r="N99" i="16"/>
  <c r="J99" i="16"/>
  <c r="R82" i="16"/>
  <c r="N82" i="16"/>
  <c r="J82" i="16"/>
  <c r="O211" i="14" l="1"/>
  <c r="O487" i="14"/>
  <c r="I592" i="14"/>
  <c r="H4" i="14"/>
  <c r="L209" i="14"/>
  <c r="I298" i="14"/>
  <c r="F211" i="14"/>
  <c r="I291" i="14"/>
  <c r="O482" i="14"/>
  <c r="K4" i="14"/>
  <c r="F89" i="14"/>
  <c r="E78" i="14"/>
  <c r="F78" i="14" s="1"/>
  <c r="L285" i="14"/>
  <c r="M4" i="14"/>
  <c r="G285" i="14"/>
  <c r="F289" i="14"/>
  <c r="I294" i="14"/>
  <c r="F298" i="14"/>
  <c r="J210" i="14"/>
  <c r="I210" i="14" s="1"/>
  <c r="I211" i="14"/>
  <c r="L487" i="14"/>
  <c r="O294" i="14"/>
  <c r="O298" i="14"/>
  <c r="N488" i="14"/>
  <c r="N484" i="14"/>
  <c r="I485" i="14"/>
  <c r="F96" i="14"/>
  <c r="L289" i="14"/>
  <c r="I292" i="14"/>
  <c r="J288" i="14"/>
  <c r="I288" i="14" s="1"/>
  <c r="G482" i="14"/>
  <c r="F482" i="14" s="1"/>
  <c r="F487" i="14"/>
  <c r="I289" i="14"/>
  <c r="J285" i="14"/>
  <c r="N483" i="14"/>
  <c r="O485" i="14"/>
  <c r="P288" i="14"/>
  <c r="O292" i="14"/>
  <c r="J482" i="14"/>
  <c r="I482" i="14" s="1"/>
  <c r="I487" i="14"/>
  <c r="G7" i="14"/>
  <c r="F7" i="14" s="1"/>
  <c r="J483" i="14"/>
  <c r="I483" i="14" s="1"/>
  <c r="I484" i="14"/>
  <c r="N7" i="14"/>
  <c r="I96" i="14"/>
  <c r="E179" i="14"/>
  <c r="F179" i="14" s="1"/>
  <c r="F190" i="14"/>
  <c r="E28" i="14"/>
  <c r="G294" i="14"/>
  <c r="F294" i="14" s="1"/>
  <c r="F295" i="14"/>
  <c r="G291" i="14"/>
  <c r="N290" i="14"/>
  <c r="N287" i="14"/>
  <c r="L4" i="14"/>
  <c r="L482" i="14"/>
  <c r="K483" i="14"/>
  <c r="K5" i="14" s="1"/>
  <c r="P484" i="14"/>
  <c r="O489" i="14"/>
  <c r="P488" i="14"/>
  <c r="P4" i="14"/>
  <c r="P287" i="14"/>
  <c r="P290" i="14"/>
  <c r="O291" i="14"/>
  <c r="M483" i="14"/>
  <c r="L483" i="14" s="1"/>
  <c r="L484" i="14"/>
  <c r="M291" i="14"/>
  <c r="L295" i="14"/>
  <c r="M294" i="14"/>
  <c r="L294" i="14" s="1"/>
  <c r="M210" i="14"/>
  <c r="L211" i="14"/>
  <c r="J287" i="14"/>
  <c r="J290" i="14"/>
  <c r="H287" i="14"/>
  <c r="H290" i="14"/>
  <c r="G210" i="14"/>
  <c r="F210" i="14" s="1"/>
  <c r="G488" i="14"/>
  <c r="F488" i="14" s="1"/>
  <c r="G484" i="14"/>
  <c r="E287" i="14"/>
  <c r="E286" i="14" s="1"/>
  <c r="E5" i="14" s="1"/>
  <c r="E290" i="14"/>
  <c r="E147" i="16"/>
  <c r="I147" i="16"/>
  <c r="M147" i="16"/>
  <c r="Q147" i="16"/>
  <c r="I12" i="16"/>
  <c r="Q12" i="16"/>
  <c r="E12" i="16"/>
  <c r="M12" i="16"/>
  <c r="R31" i="17"/>
  <c r="N31" i="17"/>
  <c r="J31" i="17"/>
  <c r="F31" i="17"/>
  <c r="R625" i="17"/>
  <c r="Q625" i="17" s="1"/>
  <c r="N625" i="17"/>
  <c r="M625" i="17" s="1"/>
  <c r="J625" i="17"/>
  <c r="I625" i="17" s="1"/>
  <c r="F625" i="17"/>
  <c r="E625" i="17" s="1"/>
  <c r="Q624" i="17"/>
  <c r="M624" i="17"/>
  <c r="I624" i="17"/>
  <c r="E624" i="17"/>
  <c r="R623" i="17"/>
  <c r="Q623" i="17" s="1"/>
  <c r="N623" i="17"/>
  <c r="M623" i="17" s="1"/>
  <c r="J623" i="17"/>
  <c r="I623" i="17" s="1"/>
  <c r="F623" i="17"/>
  <c r="E623" i="17" s="1"/>
  <c r="R622" i="17"/>
  <c r="Q622" i="17" s="1"/>
  <c r="N622" i="17"/>
  <c r="M622" i="17" s="1"/>
  <c r="J622" i="17"/>
  <c r="I622" i="17" s="1"/>
  <c r="F622" i="17"/>
  <c r="E622" i="17" s="1"/>
  <c r="Q621" i="17"/>
  <c r="M621" i="17"/>
  <c r="I621" i="17"/>
  <c r="E621" i="17"/>
  <c r="R620" i="17"/>
  <c r="Q620" i="17" s="1"/>
  <c r="N620" i="17"/>
  <c r="M620" i="17" s="1"/>
  <c r="J620" i="17"/>
  <c r="I620" i="17" s="1"/>
  <c r="F620" i="17"/>
  <c r="E620" i="17" s="1"/>
  <c r="Q619" i="17"/>
  <c r="H619" i="17"/>
  <c r="G619" i="17"/>
  <c r="Q618" i="17"/>
  <c r="M618" i="17"/>
  <c r="I618" i="17"/>
  <c r="E618" i="17"/>
  <c r="Q617" i="17"/>
  <c r="M617" i="17"/>
  <c r="I617" i="17"/>
  <c r="E617" i="17"/>
  <c r="T616" i="17"/>
  <c r="S616" i="17"/>
  <c r="S608" i="17" s="1"/>
  <c r="R616" i="17"/>
  <c r="P616" i="17"/>
  <c r="O616" i="17"/>
  <c r="O608" i="17" s="1"/>
  <c r="N616" i="17"/>
  <c r="L616" i="17"/>
  <c r="K616" i="17"/>
  <c r="K608" i="17" s="1"/>
  <c r="J616" i="17"/>
  <c r="H616" i="17"/>
  <c r="G616" i="17"/>
  <c r="G608" i="17" s="1"/>
  <c r="F616" i="17"/>
  <c r="Q615" i="17"/>
  <c r="M615" i="17"/>
  <c r="I615" i="17"/>
  <c r="E615" i="17"/>
  <c r="R614" i="17"/>
  <c r="Q614" i="17" s="1"/>
  <c r="N614" i="17"/>
  <c r="M614" i="17" s="1"/>
  <c r="J614" i="17"/>
  <c r="I614" i="17" s="1"/>
  <c r="F614" i="17"/>
  <c r="R613" i="17"/>
  <c r="Q613" i="17" s="1"/>
  <c r="N613" i="17"/>
  <c r="I613" i="17"/>
  <c r="E613" i="17"/>
  <c r="R612" i="17"/>
  <c r="Q612" i="17" s="1"/>
  <c r="N612" i="17"/>
  <c r="M612" i="17" s="1"/>
  <c r="J612" i="17"/>
  <c r="I612" i="17" s="1"/>
  <c r="F612" i="17"/>
  <c r="E612" i="17" s="1"/>
  <c r="R611" i="17"/>
  <c r="N611" i="17"/>
  <c r="M611" i="17" s="1"/>
  <c r="J611" i="17"/>
  <c r="F611" i="17"/>
  <c r="E611" i="17" s="1"/>
  <c r="S610" i="17"/>
  <c r="R610" i="17"/>
  <c r="O610" i="17"/>
  <c r="N610" i="17"/>
  <c r="K610" i="17"/>
  <c r="J610" i="17"/>
  <c r="G610" i="17"/>
  <c r="F610" i="17"/>
  <c r="S609" i="17"/>
  <c r="R609" i="17"/>
  <c r="O609" i="17"/>
  <c r="N609" i="17"/>
  <c r="K609" i="17"/>
  <c r="J609" i="17"/>
  <c r="G609" i="17"/>
  <c r="F609" i="17"/>
  <c r="T607" i="17"/>
  <c r="S607" i="17"/>
  <c r="P607" i="17"/>
  <c r="O607" i="17"/>
  <c r="L607" i="17"/>
  <c r="K607" i="17"/>
  <c r="H607" i="17"/>
  <c r="G607" i="17"/>
  <c r="Q606" i="17"/>
  <c r="M606" i="17"/>
  <c r="I606" i="17"/>
  <c r="E606" i="17"/>
  <c r="Q605" i="17"/>
  <c r="M605" i="17"/>
  <c r="I605" i="17"/>
  <c r="E605" i="17"/>
  <c r="T604" i="17"/>
  <c r="R604" i="17"/>
  <c r="P604" i="17"/>
  <c r="N604" i="17"/>
  <c r="L604" i="17"/>
  <c r="J604" i="17"/>
  <c r="H604" i="17"/>
  <c r="F604" i="17"/>
  <c r="Q603" i="17"/>
  <c r="M603" i="17"/>
  <c r="I603" i="17"/>
  <c r="F603" i="17"/>
  <c r="E603" i="17" s="1"/>
  <c r="Q602" i="17"/>
  <c r="M602" i="17"/>
  <c r="I602" i="17"/>
  <c r="E602" i="17"/>
  <c r="Q601" i="17"/>
  <c r="M601" i="17"/>
  <c r="I601" i="17"/>
  <c r="E601" i="17"/>
  <c r="T600" i="17"/>
  <c r="S600" i="17"/>
  <c r="R600" i="17"/>
  <c r="P600" i="17"/>
  <c r="O600" i="17"/>
  <c r="N600" i="17"/>
  <c r="L600" i="17"/>
  <c r="K600" i="17"/>
  <c r="J600" i="17"/>
  <c r="H600" i="17"/>
  <c r="G600" i="17"/>
  <c r="F600" i="17"/>
  <c r="R599" i="17"/>
  <c r="R595" i="17" s="1"/>
  <c r="N599" i="17"/>
  <c r="M599" i="17" s="1"/>
  <c r="J599" i="17"/>
  <c r="J595" i="17" s="1"/>
  <c r="F599" i="17"/>
  <c r="E599" i="17" s="1"/>
  <c r="T598" i="17"/>
  <c r="S598" i="17"/>
  <c r="R598" i="17"/>
  <c r="P598" i="17"/>
  <c r="O598" i="17"/>
  <c r="N598" i="17"/>
  <c r="L598" i="17"/>
  <c r="K598" i="17"/>
  <c r="J598" i="17"/>
  <c r="H598" i="17"/>
  <c r="G598" i="17"/>
  <c r="F598" i="17"/>
  <c r="T597" i="17"/>
  <c r="S597" i="17"/>
  <c r="R597" i="17"/>
  <c r="P597" i="17"/>
  <c r="O597" i="17"/>
  <c r="N597" i="17"/>
  <c r="L597" i="17"/>
  <c r="L596" i="17" s="1"/>
  <c r="K597" i="17"/>
  <c r="K596" i="17" s="1"/>
  <c r="J597" i="17"/>
  <c r="J596" i="17" s="1"/>
  <c r="H597" i="17"/>
  <c r="H596" i="17" s="1"/>
  <c r="G597" i="17"/>
  <c r="F597" i="17"/>
  <c r="F596" i="17" s="1"/>
  <c r="T596" i="17"/>
  <c r="S596" i="17"/>
  <c r="R596" i="17"/>
  <c r="P596" i="17"/>
  <c r="O596" i="17"/>
  <c r="N596" i="17"/>
  <c r="G596" i="17"/>
  <c r="T595" i="17"/>
  <c r="S595" i="17"/>
  <c r="P595" i="17"/>
  <c r="O595" i="17"/>
  <c r="L595" i="17"/>
  <c r="K595" i="17"/>
  <c r="H595" i="17"/>
  <c r="G595" i="17"/>
  <c r="Q594" i="17"/>
  <c r="M594" i="17"/>
  <c r="I594" i="17"/>
  <c r="E594" i="17"/>
  <c r="Q593" i="17"/>
  <c r="M593" i="17"/>
  <c r="I593" i="17"/>
  <c r="E593" i="17"/>
  <c r="T592" i="17"/>
  <c r="S592" i="17"/>
  <c r="R592" i="17"/>
  <c r="P592" i="17"/>
  <c r="O592" i="17"/>
  <c r="N592" i="17"/>
  <c r="L592" i="17"/>
  <c r="K592" i="17"/>
  <c r="J592" i="17"/>
  <c r="H592" i="17"/>
  <c r="G592" i="17"/>
  <c r="F592" i="17"/>
  <c r="Q591" i="17"/>
  <c r="M591" i="17"/>
  <c r="I591" i="17"/>
  <c r="E591" i="17"/>
  <c r="Q590" i="17"/>
  <c r="M590" i="17"/>
  <c r="I590" i="17"/>
  <c r="E590" i="17"/>
  <c r="R589" i="17"/>
  <c r="R588" i="17" s="1"/>
  <c r="N589" i="17"/>
  <c r="M589" i="17" s="1"/>
  <c r="J589" i="17"/>
  <c r="J588" i="17" s="1"/>
  <c r="F589" i="17"/>
  <c r="E589" i="17" s="1"/>
  <c r="T588" i="17"/>
  <c r="S588" i="17"/>
  <c r="P588" i="17"/>
  <c r="O588" i="17"/>
  <c r="L588" i="17"/>
  <c r="K588" i="17"/>
  <c r="H588" i="17"/>
  <c r="G588" i="17"/>
  <c r="R587" i="17"/>
  <c r="Q587" i="17" s="1"/>
  <c r="N587" i="17"/>
  <c r="M587" i="17" s="1"/>
  <c r="J587" i="17"/>
  <c r="I587" i="17" s="1"/>
  <c r="F587" i="17"/>
  <c r="E587" i="17" s="1"/>
  <c r="Q586" i="17"/>
  <c r="M586" i="17"/>
  <c r="I586" i="17"/>
  <c r="E586" i="17"/>
  <c r="Q585" i="17"/>
  <c r="M585" i="17"/>
  <c r="I585" i="17"/>
  <c r="E585" i="17"/>
  <c r="T584" i="17"/>
  <c r="S584" i="17"/>
  <c r="R584" i="17"/>
  <c r="P584" i="17"/>
  <c r="O584" i="17"/>
  <c r="N584" i="17"/>
  <c r="L584" i="17"/>
  <c r="K584" i="17"/>
  <c r="J584" i="17"/>
  <c r="H584" i="17"/>
  <c r="G584" i="17"/>
  <c r="F584" i="17"/>
  <c r="Q583" i="17"/>
  <c r="M583" i="17"/>
  <c r="I583" i="17"/>
  <c r="E583" i="17"/>
  <c r="Q582" i="17"/>
  <c r="M582" i="17"/>
  <c r="I582" i="17"/>
  <c r="E582" i="17"/>
  <c r="Q581" i="17"/>
  <c r="M581" i="17"/>
  <c r="I581" i="17"/>
  <c r="E581" i="17"/>
  <c r="T580" i="17"/>
  <c r="S580" i="17"/>
  <c r="R580" i="17"/>
  <c r="P580" i="17"/>
  <c r="O580" i="17"/>
  <c r="N580" i="17"/>
  <c r="L580" i="17"/>
  <c r="K580" i="17"/>
  <c r="J580" i="17"/>
  <c r="H580" i="17"/>
  <c r="G580" i="17"/>
  <c r="F580" i="17"/>
  <c r="R579" i="17"/>
  <c r="Q579" i="17" s="1"/>
  <c r="N579" i="17"/>
  <c r="M579" i="17" s="1"/>
  <c r="J579" i="17"/>
  <c r="I579" i="17" s="1"/>
  <c r="F579" i="17"/>
  <c r="E579" i="17" s="1"/>
  <c r="Q578" i="17"/>
  <c r="M578" i="17"/>
  <c r="I578" i="17"/>
  <c r="E578" i="17"/>
  <c r="Q577" i="17"/>
  <c r="M577" i="17"/>
  <c r="I577" i="17"/>
  <c r="E577" i="17"/>
  <c r="T576" i="17"/>
  <c r="S576" i="17"/>
  <c r="R576" i="17"/>
  <c r="P576" i="17"/>
  <c r="O576" i="17"/>
  <c r="N576" i="17"/>
  <c r="L576" i="17"/>
  <c r="K576" i="17"/>
  <c r="J576" i="17"/>
  <c r="H576" i="17"/>
  <c r="G576" i="17"/>
  <c r="F576" i="17"/>
  <c r="Q575" i="17"/>
  <c r="M575" i="17"/>
  <c r="I575" i="17"/>
  <c r="E575" i="17"/>
  <c r="Q574" i="17"/>
  <c r="M574" i="17"/>
  <c r="I574" i="17"/>
  <c r="E574" i="17"/>
  <c r="Q573" i="17"/>
  <c r="M573" i="17"/>
  <c r="I573" i="17"/>
  <c r="E573" i="17"/>
  <c r="T572" i="17"/>
  <c r="S572" i="17"/>
  <c r="R572" i="17"/>
  <c r="P572" i="17"/>
  <c r="O572" i="17"/>
  <c r="N572" i="17"/>
  <c r="L572" i="17"/>
  <c r="K572" i="17"/>
  <c r="J572" i="17"/>
  <c r="H572" i="17"/>
  <c r="G572" i="17"/>
  <c r="F572" i="17"/>
  <c r="Q571" i="17"/>
  <c r="M571" i="17"/>
  <c r="I571" i="17"/>
  <c r="E571" i="17"/>
  <c r="Q570" i="17"/>
  <c r="M570" i="17"/>
  <c r="I570" i="17"/>
  <c r="E570" i="17"/>
  <c r="Q569" i="17"/>
  <c r="M569" i="17"/>
  <c r="I569" i="17"/>
  <c r="E569" i="17"/>
  <c r="T568" i="17"/>
  <c r="S568" i="17"/>
  <c r="R568" i="17"/>
  <c r="P568" i="17"/>
  <c r="O568" i="17"/>
  <c r="N568" i="17"/>
  <c r="L568" i="17"/>
  <c r="K568" i="17"/>
  <c r="J568" i="17"/>
  <c r="H568" i="17"/>
  <c r="G568" i="17"/>
  <c r="F568" i="17"/>
  <c r="Q567" i="17"/>
  <c r="M567" i="17"/>
  <c r="I567" i="17"/>
  <c r="F567" i="17"/>
  <c r="E567" i="17" s="1"/>
  <c r="Q566" i="17"/>
  <c r="M566" i="17"/>
  <c r="I566" i="17"/>
  <c r="E566" i="17"/>
  <c r="Q565" i="17"/>
  <c r="M565" i="17"/>
  <c r="I565" i="17"/>
  <c r="E565" i="17"/>
  <c r="T564" i="17"/>
  <c r="S564" i="17"/>
  <c r="R564" i="17"/>
  <c r="P564" i="17"/>
  <c r="O564" i="17"/>
  <c r="N564" i="17"/>
  <c r="L564" i="17"/>
  <c r="K564" i="17"/>
  <c r="J564" i="17"/>
  <c r="H564" i="17"/>
  <c r="G564" i="17"/>
  <c r="F564" i="17"/>
  <c r="Q563" i="17"/>
  <c r="M563" i="17"/>
  <c r="I563" i="17"/>
  <c r="E563" i="17"/>
  <c r="Q562" i="17"/>
  <c r="M562" i="17"/>
  <c r="I562" i="17"/>
  <c r="E562" i="17"/>
  <c r="Q561" i="17"/>
  <c r="M561" i="17"/>
  <c r="I561" i="17"/>
  <c r="E561" i="17"/>
  <c r="T560" i="17"/>
  <c r="S560" i="17"/>
  <c r="R560" i="17"/>
  <c r="P560" i="17"/>
  <c r="O560" i="17"/>
  <c r="N560" i="17"/>
  <c r="L560" i="17"/>
  <c r="K560" i="17"/>
  <c r="J560" i="17"/>
  <c r="H560" i="17"/>
  <c r="G560" i="17"/>
  <c r="F560" i="17"/>
  <c r="Q559" i="17"/>
  <c r="M559" i="17"/>
  <c r="I559" i="17"/>
  <c r="E559" i="17"/>
  <c r="Q558" i="17"/>
  <c r="M558" i="17"/>
  <c r="I558" i="17"/>
  <c r="E558" i="17"/>
  <c r="Q557" i="17"/>
  <c r="M557" i="17"/>
  <c r="I557" i="17"/>
  <c r="E557" i="17"/>
  <c r="T556" i="17"/>
  <c r="S556" i="17"/>
  <c r="R556" i="17"/>
  <c r="P556" i="17"/>
  <c r="O556" i="17"/>
  <c r="N556" i="17"/>
  <c r="L556" i="17"/>
  <c r="K556" i="17"/>
  <c r="J556" i="17"/>
  <c r="H556" i="17"/>
  <c r="G556" i="17"/>
  <c r="F556" i="17"/>
  <c r="Q555" i="17"/>
  <c r="M555" i="17"/>
  <c r="I555" i="17"/>
  <c r="E555" i="17"/>
  <c r="Q554" i="17"/>
  <c r="M554" i="17"/>
  <c r="I554" i="17"/>
  <c r="E554" i="17"/>
  <c r="Q553" i="17"/>
  <c r="M553" i="17"/>
  <c r="I553" i="17"/>
  <c r="E553" i="17"/>
  <c r="T552" i="17"/>
  <c r="S552" i="17"/>
  <c r="R552" i="17"/>
  <c r="P552" i="17"/>
  <c r="O552" i="17"/>
  <c r="N552" i="17"/>
  <c r="L552" i="17"/>
  <c r="K552" i="17"/>
  <c r="J552" i="17"/>
  <c r="H552" i="17"/>
  <c r="G552" i="17"/>
  <c r="F552" i="17"/>
  <c r="Q551" i="17"/>
  <c r="M551" i="17"/>
  <c r="I551" i="17"/>
  <c r="F551" i="17"/>
  <c r="E551" i="17" s="1"/>
  <c r="Q550" i="17"/>
  <c r="M550" i="17"/>
  <c r="I550" i="17"/>
  <c r="E550" i="17"/>
  <c r="R549" i="17"/>
  <c r="N549" i="17"/>
  <c r="M549" i="17" s="1"/>
  <c r="J549" i="17"/>
  <c r="I549" i="17" s="1"/>
  <c r="F549" i="17"/>
  <c r="E549" i="17" s="1"/>
  <c r="T548" i="17"/>
  <c r="S548" i="17"/>
  <c r="P548" i="17"/>
  <c r="O548" i="17"/>
  <c r="L548" i="17"/>
  <c r="K548" i="17"/>
  <c r="H548" i="17"/>
  <c r="G548" i="17"/>
  <c r="R547" i="17"/>
  <c r="Q547" i="17" s="1"/>
  <c r="N547" i="17"/>
  <c r="J547" i="17"/>
  <c r="I547" i="17" s="1"/>
  <c r="F547" i="17"/>
  <c r="E547" i="17" s="1"/>
  <c r="Q546" i="17"/>
  <c r="M546" i="17"/>
  <c r="I546" i="17"/>
  <c r="E546" i="17"/>
  <c r="Q545" i="17"/>
  <c r="M545" i="17"/>
  <c r="I545" i="17"/>
  <c r="E545" i="17"/>
  <c r="T544" i="17"/>
  <c r="S544" i="17"/>
  <c r="R544" i="17"/>
  <c r="P544" i="17"/>
  <c r="O544" i="17"/>
  <c r="N544" i="17"/>
  <c r="L544" i="17"/>
  <c r="K544" i="17"/>
  <c r="J544" i="17"/>
  <c r="H544" i="17"/>
  <c r="G544" i="17"/>
  <c r="F544" i="17"/>
  <c r="Q543" i="17"/>
  <c r="M543" i="17"/>
  <c r="I543" i="17"/>
  <c r="E543" i="17"/>
  <c r="Q542" i="17"/>
  <c r="M542" i="17"/>
  <c r="I542" i="17"/>
  <c r="E542" i="17"/>
  <c r="Q541" i="17"/>
  <c r="M541" i="17"/>
  <c r="I541" i="17"/>
  <c r="E541" i="17"/>
  <c r="T540" i="17"/>
  <c r="S540" i="17"/>
  <c r="R540" i="17"/>
  <c r="P540" i="17"/>
  <c r="O540" i="17"/>
  <c r="N540" i="17"/>
  <c r="L540" i="17"/>
  <c r="K540" i="17"/>
  <c r="J540" i="17"/>
  <c r="H540" i="17"/>
  <c r="G540" i="17"/>
  <c r="F540" i="17"/>
  <c r="Q539" i="17"/>
  <c r="M539" i="17"/>
  <c r="I539" i="17"/>
  <c r="E539" i="17"/>
  <c r="Q538" i="17"/>
  <c r="M538" i="17"/>
  <c r="I538" i="17"/>
  <c r="E538" i="17"/>
  <c r="R537" i="17"/>
  <c r="Q537" i="17" s="1"/>
  <c r="N537" i="17"/>
  <c r="M537" i="17" s="1"/>
  <c r="J537" i="17"/>
  <c r="I537" i="17" s="1"/>
  <c r="F537" i="17"/>
  <c r="T536" i="17"/>
  <c r="S536" i="17"/>
  <c r="P536" i="17"/>
  <c r="O536" i="17"/>
  <c r="L536" i="17"/>
  <c r="K536" i="17"/>
  <c r="H536" i="17"/>
  <c r="G536" i="17"/>
  <c r="R535" i="17"/>
  <c r="Q535" i="17" s="1"/>
  <c r="N535" i="17"/>
  <c r="M535" i="17" s="1"/>
  <c r="J535" i="17"/>
  <c r="I535" i="17" s="1"/>
  <c r="F535" i="17"/>
  <c r="E535" i="17" s="1"/>
  <c r="Q534" i="17"/>
  <c r="M534" i="17"/>
  <c r="I534" i="17"/>
  <c r="E534" i="17"/>
  <c r="Q533" i="17"/>
  <c r="M533" i="17"/>
  <c r="I533" i="17"/>
  <c r="E533" i="17"/>
  <c r="T532" i="17"/>
  <c r="S532" i="17"/>
  <c r="R532" i="17"/>
  <c r="P532" i="17"/>
  <c r="O532" i="17"/>
  <c r="N532" i="17"/>
  <c r="L532" i="17"/>
  <c r="K532" i="17"/>
  <c r="J532" i="17"/>
  <c r="H532" i="17"/>
  <c r="G532" i="17"/>
  <c r="F532" i="17"/>
  <c r="R531" i="17"/>
  <c r="Q531" i="17" s="1"/>
  <c r="N531" i="17"/>
  <c r="M531" i="17" s="1"/>
  <c r="J531" i="17"/>
  <c r="I531" i="17" s="1"/>
  <c r="F531" i="17"/>
  <c r="E531" i="17" s="1"/>
  <c r="Q530" i="17"/>
  <c r="M530" i="17"/>
  <c r="I530" i="17"/>
  <c r="E530" i="17"/>
  <c r="Q529" i="17"/>
  <c r="M529" i="17"/>
  <c r="I529" i="17"/>
  <c r="E529" i="17"/>
  <c r="T528" i="17"/>
  <c r="S528" i="17"/>
  <c r="R528" i="17"/>
  <c r="P528" i="17"/>
  <c r="O528" i="17"/>
  <c r="N528" i="17"/>
  <c r="L528" i="17"/>
  <c r="K528" i="17"/>
  <c r="J528" i="17"/>
  <c r="H528" i="17"/>
  <c r="G528" i="17"/>
  <c r="F528" i="17"/>
  <c r="Q527" i="17"/>
  <c r="M527" i="17"/>
  <c r="I527" i="17"/>
  <c r="E527" i="17"/>
  <c r="Q526" i="17"/>
  <c r="M526" i="17"/>
  <c r="I526" i="17"/>
  <c r="E526" i="17"/>
  <c r="R525" i="17"/>
  <c r="N525" i="17"/>
  <c r="M525" i="17" s="1"/>
  <c r="J525" i="17"/>
  <c r="I525" i="17" s="1"/>
  <c r="F525" i="17"/>
  <c r="E525" i="17" s="1"/>
  <c r="T524" i="17"/>
  <c r="S524" i="17"/>
  <c r="P524" i="17"/>
  <c r="O524" i="17"/>
  <c r="L524" i="17"/>
  <c r="K524" i="17"/>
  <c r="H524" i="17"/>
  <c r="G524" i="17"/>
  <c r="R523" i="17"/>
  <c r="Q523" i="17" s="1"/>
  <c r="N523" i="17"/>
  <c r="M523" i="17" s="1"/>
  <c r="J523" i="17"/>
  <c r="I523" i="17" s="1"/>
  <c r="F523" i="17"/>
  <c r="E523" i="17" s="1"/>
  <c r="Q522" i="17"/>
  <c r="M522" i="17"/>
  <c r="I522" i="17"/>
  <c r="E522" i="17"/>
  <c r="Q521" i="17"/>
  <c r="M521" i="17"/>
  <c r="I521" i="17"/>
  <c r="E521" i="17"/>
  <c r="T520" i="17"/>
  <c r="S520" i="17"/>
  <c r="R520" i="17"/>
  <c r="P520" i="17"/>
  <c r="O520" i="17"/>
  <c r="N520" i="17"/>
  <c r="L520" i="17"/>
  <c r="K520" i="17"/>
  <c r="J520" i="17"/>
  <c r="H520" i="17"/>
  <c r="G520" i="17"/>
  <c r="F520" i="17"/>
  <c r="Q519" i="17"/>
  <c r="M519" i="17"/>
  <c r="I519" i="17"/>
  <c r="E519" i="17"/>
  <c r="Q518" i="17"/>
  <c r="M518" i="17"/>
  <c r="I518" i="17"/>
  <c r="E518" i="17"/>
  <c r="Q517" i="17"/>
  <c r="M517" i="17"/>
  <c r="I517" i="17"/>
  <c r="E517" i="17"/>
  <c r="T516" i="17"/>
  <c r="S516" i="17"/>
  <c r="R516" i="17"/>
  <c r="P516" i="17"/>
  <c r="O516" i="17"/>
  <c r="N516" i="17"/>
  <c r="L516" i="17"/>
  <c r="K516" i="17"/>
  <c r="J516" i="17"/>
  <c r="H516" i="17"/>
  <c r="G516" i="17"/>
  <c r="F516" i="17"/>
  <c r="R515" i="17"/>
  <c r="Q515" i="17" s="1"/>
  <c r="N515" i="17"/>
  <c r="M515" i="17" s="1"/>
  <c r="J515" i="17"/>
  <c r="I515" i="17" s="1"/>
  <c r="F515" i="17"/>
  <c r="E515" i="17" s="1"/>
  <c r="Q514" i="17"/>
  <c r="M514" i="17"/>
  <c r="I514" i="17"/>
  <c r="E514" i="17"/>
  <c r="Q513" i="17"/>
  <c r="M513" i="17"/>
  <c r="I513" i="17"/>
  <c r="E513" i="17"/>
  <c r="T512" i="17"/>
  <c r="S512" i="17"/>
  <c r="R512" i="17"/>
  <c r="P512" i="17"/>
  <c r="O512" i="17"/>
  <c r="N512" i="17"/>
  <c r="L512" i="17"/>
  <c r="K512" i="17"/>
  <c r="J512" i="17"/>
  <c r="H512" i="17"/>
  <c r="G512" i="17"/>
  <c r="F512" i="17"/>
  <c r="R511" i="17"/>
  <c r="Q511" i="17" s="1"/>
  <c r="N511" i="17"/>
  <c r="M511" i="17" s="1"/>
  <c r="J511" i="17"/>
  <c r="I511" i="17" s="1"/>
  <c r="F511" i="17"/>
  <c r="E511" i="17" s="1"/>
  <c r="Q510" i="17"/>
  <c r="M510" i="17"/>
  <c r="I510" i="17"/>
  <c r="E510" i="17"/>
  <c r="Q509" i="17"/>
  <c r="M509" i="17"/>
  <c r="I509" i="17"/>
  <c r="E509" i="17"/>
  <c r="T508" i="17"/>
  <c r="S508" i="17"/>
  <c r="R508" i="17"/>
  <c r="P508" i="17"/>
  <c r="O508" i="17"/>
  <c r="N508" i="17"/>
  <c r="L508" i="17"/>
  <c r="K508" i="17"/>
  <c r="J508" i="17"/>
  <c r="H508" i="17"/>
  <c r="G508" i="17"/>
  <c r="F508" i="17"/>
  <c r="R507" i="17"/>
  <c r="Q507" i="17" s="1"/>
  <c r="N507" i="17"/>
  <c r="M507" i="17" s="1"/>
  <c r="J507" i="17"/>
  <c r="I507" i="17" s="1"/>
  <c r="F507" i="17"/>
  <c r="E507" i="17" s="1"/>
  <c r="Q506" i="17"/>
  <c r="M506" i="17"/>
  <c r="I506" i="17"/>
  <c r="E506" i="17"/>
  <c r="Q505" i="17"/>
  <c r="M505" i="17"/>
  <c r="I505" i="17"/>
  <c r="E505" i="17"/>
  <c r="T504" i="17"/>
  <c r="S504" i="17"/>
  <c r="R504" i="17"/>
  <c r="P504" i="17"/>
  <c r="O504" i="17"/>
  <c r="N504" i="17"/>
  <c r="L504" i="17"/>
  <c r="K504" i="17"/>
  <c r="J504" i="17"/>
  <c r="H504" i="17"/>
  <c r="G504" i="17"/>
  <c r="F504" i="17"/>
  <c r="Q503" i="17"/>
  <c r="M503" i="17"/>
  <c r="I503" i="17"/>
  <c r="E503" i="17"/>
  <c r="Q502" i="17"/>
  <c r="M502" i="17"/>
  <c r="I502" i="17"/>
  <c r="E502" i="17"/>
  <c r="Q501" i="17"/>
  <c r="M501" i="17"/>
  <c r="I501" i="17"/>
  <c r="E501" i="17"/>
  <c r="T500" i="17"/>
  <c r="S500" i="17"/>
  <c r="R500" i="17"/>
  <c r="P500" i="17"/>
  <c r="O500" i="17"/>
  <c r="N500" i="17"/>
  <c r="L500" i="17"/>
  <c r="K500" i="17"/>
  <c r="J500" i="17"/>
  <c r="H500" i="17"/>
  <c r="G500" i="17"/>
  <c r="F500" i="17"/>
  <c r="Q499" i="17"/>
  <c r="M499" i="17"/>
  <c r="I499" i="17"/>
  <c r="E499" i="17"/>
  <c r="Q498" i="17"/>
  <c r="M498" i="17"/>
  <c r="I498" i="17"/>
  <c r="E498" i="17"/>
  <c r="R497" i="17"/>
  <c r="N497" i="17"/>
  <c r="M497" i="17" s="1"/>
  <c r="J497" i="17"/>
  <c r="I497" i="17" s="1"/>
  <c r="F497" i="17"/>
  <c r="E497" i="17" s="1"/>
  <c r="T496" i="17"/>
  <c r="S496" i="17"/>
  <c r="P496" i="17"/>
  <c r="O496" i="17"/>
  <c r="L496" i="17"/>
  <c r="K496" i="17"/>
  <c r="H496" i="17"/>
  <c r="G496" i="17"/>
  <c r="R495" i="17"/>
  <c r="N495" i="17"/>
  <c r="M495" i="17" s="1"/>
  <c r="J495" i="17"/>
  <c r="I495" i="17" s="1"/>
  <c r="F495" i="17"/>
  <c r="E495" i="17" s="1"/>
  <c r="T494" i="17"/>
  <c r="S494" i="17"/>
  <c r="R494" i="17"/>
  <c r="R489" i="17" s="1"/>
  <c r="P494" i="17"/>
  <c r="O494" i="17"/>
  <c r="N494" i="17"/>
  <c r="L494" i="17"/>
  <c r="L489" i="17" s="1"/>
  <c r="K494" i="17"/>
  <c r="J494" i="17"/>
  <c r="H494" i="17"/>
  <c r="G494" i="17"/>
  <c r="G489" i="17" s="1"/>
  <c r="F494" i="17"/>
  <c r="T493" i="17"/>
  <c r="T492" i="17" s="1"/>
  <c r="S493" i="17"/>
  <c r="P493" i="17"/>
  <c r="O493" i="17"/>
  <c r="L493" i="17"/>
  <c r="K493" i="17"/>
  <c r="H493" i="17"/>
  <c r="G493" i="17"/>
  <c r="T491" i="17"/>
  <c r="S491" i="17"/>
  <c r="S486" i="17" s="1"/>
  <c r="P491" i="17"/>
  <c r="O491" i="17"/>
  <c r="L491" i="17"/>
  <c r="L486" i="17" s="1"/>
  <c r="K491" i="17"/>
  <c r="H491" i="17"/>
  <c r="G491" i="17"/>
  <c r="R490" i="17"/>
  <c r="Q490" i="17" s="1"/>
  <c r="N490" i="17"/>
  <c r="M490" i="17" s="1"/>
  <c r="J490" i="17"/>
  <c r="I490" i="17" s="1"/>
  <c r="F490" i="17"/>
  <c r="E490" i="17" s="1"/>
  <c r="R485" i="17"/>
  <c r="Q485" i="17" s="1"/>
  <c r="N485" i="17"/>
  <c r="M485" i="17" s="1"/>
  <c r="J485" i="17"/>
  <c r="I485" i="17" s="1"/>
  <c r="F485" i="17"/>
  <c r="E485" i="17" s="1"/>
  <c r="Q484" i="17"/>
  <c r="M484" i="17"/>
  <c r="I484" i="17"/>
  <c r="E484" i="17"/>
  <c r="Q483" i="17"/>
  <c r="M483" i="17"/>
  <c r="I483" i="17"/>
  <c r="E483" i="17"/>
  <c r="T482" i="17"/>
  <c r="S482" i="17"/>
  <c r="R482" i="17"/>
  <c r="P482" i="17"/>
  <c r="O482" i="17"/>
  <c r="N482" i="17"/>
  <c r="L482" i="17"/>
  <c r="K482" i="17"/>
  <c r="J482" i="17"/>
  <c r="H482" i="17"/>
  <c r="G482" i="17"/>
  <c r="F482" i="17"/>
  <c r="Q481" i="17"/>
  <c r="M481" i="17"/>
  <c r="I481" i="17"/>
  <c r="E481" i="17"/>
  <c r="Q480" i="17"/>
  <c r="M480" i="17"/>
  <c r="I480" i="17"/>
  <c r="E480" i="17"/>
  <c r="R479" i="17"/>
  <c r="Q479" i="17" s="1"/>
  <c r="N479" i="17"/>
  <c r="N478" i="17" s="1"/>
  <c r="J479" i="17"/>
  <c r="I479" i="17" s="1"/>
  <c r="F479" i="17"/>
  <c r="E479" i="17" s="1"/>
  <c r="T478" i="17"/>
  <c r="S478" i="17"/>
  <c r="P478" i="17"/>
  <c r="O478" i="17"/>
  <c r="L478" i="17"/>
  <c r="K478" i="17"/>
  <c r="H478" i="17"/>
  <c r="G478" i="17"/>
  <c r="R477" i="17"/>
  <c r="Q477" i="17" s="1"/>
  <c r="N477" i="17"/>
  <c r="M477" i="17" s="1"/>
  <c r="J477" i="17"/>
  <c r="I477" i="17" s="1"/>
  <c r="F477" i="17"/>
  <c r="E477" i="17" s="1"/>
  <c r="Q476" i="17"/>
  <c r="M476" i="17"/>
  <c r="I476" i="17"/>
  <c r="E476" i="17"/>
  <c r="Q475" i="17"/>
  <c r="M475" i="17"/>
  <c r="I475" i="17"/>
  <c r="E475" i="17"/>
  <c r="T474" i="17"/>
  <c r="S474" i="17"/>
  <c r="R474" i="17"/>
  <c r="P474" i="17"/>
  <c r="O474" i="17"/>
  <c r="N474" i="17"/>
  <c r="L474" i="17"/>
  <c r="K474" i="17"/>
  <c r="J474" i="17"/>
  <c r="H474" i="17"/>
  <c r="G474" i="17"/>
  <c r="F474" i="17"/>
  <c r="Q473" i="17"/>
  <c r="M473" i="17"/>
  <c r="I473" i="17"/>
  <c r="E473" i="17"/>
  <c r="Q472" i="17"/>
  <c r="M472" i="17"/>
  <c r="I472" i="17"/>
  <c r="E472" i="17"/>
  <c r="Q471" i="17"/>
  <c r="M471" i="17"/>
  <c r="I471" i="17"/>
  <c r="E471" i="17"/>
  <c r="T470" i="17"/>
  <c r="S470" i="17"/>
  <c r="R470" i="17"/>
  <c r="P470" i="17"/>
  <c r="O470" i="17"/>
  <c r="N470" i="17"/>
  <c r="L470" i="17"/>
  <c r="K470" i="17"/>
  <c r="J470" i="17"/>
  <c r="H470" i="17"/>
  <c r="G470" i="17"/>
  <c r="F470" i="17"/>
  <c r="Q469" i="17"/>
  <c r="M469" i="17"/>
  <c r="I469" i="17"/>
  <c r="E469" i="17"/>
  <c r="Q468" i="17"/>
  <c r="M468" i="17"/>
  <c r="I468" i="17"/>
  <c r="E468" i="17"/>
  <c r="Q467" i="17"/>
  <c r="M467" i="17"/>
  <c r="I467" i="17"/>
  <c r="E467" i="17"/>
  <c r="T466" i="17"/>
  <c r="S466" i="17"/>
  <c r="R466" i="17"/>
  <c r="P466" i="17"/>
  <c r="O466" i="17"/>
  <c r="N466" i="17"/>
  <c r="L466" i="17"/>
  <c r="K466" i="17"/>
  <c r="J466" i="17"/>
  <c r="H466" i="17"/>
  <c r="G466" i="17"/>
  <c r="F466" i="17"/>
  <c r="Q465" i="17"/>
  <c r="M465" i="17"/>
  <c r="I465" i="17"/>
  <c r="E465" i="17"/>
  <c r="Q464" i="17"/>
  <c r="M464" i="17"/>
  <c r="I464" i="17"/>
  <c r="E464" i="17"/>
  <c r="Q463" i="17"/>
  <c r="M463" i="17"/>
  <c r="I463" i="17"/>
  <c r="E463" i="17"/>
  <c r="T462" i="17"/>
  <c r="S462" i="17"/>
  <c r="R462" i="17"/>
  <c r="P462" i="17"/>
  <c r="O462" i="17"/>
  <c r="N462" i="17"/>
  <c r="L462" i="17"/>
  <c r="K462" i="17"/>
  <c r="J462" i="17"/>
  <c r="H462" i="17"/>
  <c r="G462" i="17"/>
  <c r="F462" i="17"/>
  <c r="Q461" i="17"/>
  <c r="M461" i="17"/>
  <c r="I461" i="17"/>
  <c r="F461" i="17"/>
  <c r="E461" i="17" s="1"/>
  <c r="Q460" i="17"/>
  <c r="M460" i="17"/>
  <c r="I460" i="17"/>
  <c r="E460" i="17"/>
  <c r="Q459" i="17"/>
  <c r="M459" i="17"/>
  <c r="I459" i="17"/>
  <c r="E459" i="17"/>
  <c r="T458" i="17"/>
  <c r="S458" i="17"/>
  <c r="R458" i="17"/>
  <c r="P458" i="17"/>
  <c r="O458" i="17"/>
  <c r="N458" i="17"/>
  <c r="L458" i="17"/>
  <c r="K458" i="17"/>
  <c r="J458" i="17"/>
  <c r="H458" i="17"/>
  <c r="G458" i="17"/>
  <c r="F458" i="17"/>
  <c r="Q457" i="17"/>
  <c r="M457" i="17"/>
  <c r="I457" i="17"/>
  <c r="E457" i="17"/>
  <c r="Q456" i="17"/>
  <c r="M456" i="17"/>
  <c r="I456" i="17"/>
  <c r="E456" i="17"/>
  <c r="Q455" i="17"/>
  <c r="M455" i="17"/>
  <c r="I455" i="17"/>
  <c r="E455" i="17"/>
  <c r="T454" i="17"/>
  <c r="S454" i="17"/>
  <c r="R454" i="17"/>
  <c r="P454" i="17"/>
  <c r="O454" i="17"/>
  <c r="N454" i="17"/>
  <c r="L454" i="17"/>
  <c r="K454" i="17"/>
  <c r="J454" i="17"/>
  <c r="H454" i="17"/>
  <c r="G454" i="17"/>
  <c r="F454" i="17"/>
  <c r="Q453" i="17"/>
  <c r="M453" i="17"/>
  <c r="I453" i="17"/>
  <c r="E453" i="17"/>
  <c r="Q452" i="17"/>
  <c r="M452" i="17"/>
  <c r="I452" i="17"/>
  <c r="E452" i="17"/>
  <c r="Q451" i="17"/>
  <c r="M451" i="17"/>
  <c r="I451" i="17"/>
  <c r="E451" i="17"/>
  <c r="T450" i="17"/>
  <c r="S450" i="17"/>
  <c r="R450" i="17"/>
  <c r="P450" i="17"/>
  <c r="O450" i="17"/>
  <c r="N450" i="17"/>
  <c r="L450" i="17"/>
  <c r="K450" i="17"/>
  <c r="J450" i="17"/>
  <c r="H450" i="17"/>
  <c r="G450" i="17"/>
  <c r="F450" i="17"/>
  <c r="Q449" i="17"/>
  <c r="M449" i="17"/>
  <c r="I449" i="17"/>
  <c r="E449" i="17"/>
  <c r="Q448" i="17"/>
  <c r="M448" i="17"/>
  <c r="I448" i="17"/>
  <c r="E448" i="17"/>
  <c r="Q447" i="17"/>
  <c r="M447" i="17"/>
  <c r="I447" i="17"/>
  <c r="E447" i="17"/>
  <c r="T446" i="17"/>
  <c r="S446" i="17"/>
  <c r="R446" i="17"/>
  <c r="P446" i="17"/>
  <c r="O446" i="17"/>
  <c r="N446" i="17"/>
  <c r="L446" i="17"/>
  <c r="K446" i="17"/>
  <c r="J446" i="17"/>
  <c r="H446" i="17"/>
  <c r="G446" i="17"/>
  <c r="F446" i="17"/>
  <c r="Q445" i="17"/>
  <c r="M445" i="17"/>
  <c r="I445" i="17"/>
  <c r="F445" i="17"/>
  <c r="E445" i="17" s="1"/>
  <c r="Q444" i="17"/>
  <c r="M444" i="17"/>
  <c r="I444" i="17"/>
  <c r="E444" i="17"/>
  <c r="Q443" i="17"/>
  <c r="M443" i="17"/>
  <c r="I443" i="17"/>
  <c r="E443" i="17"/>
  <c r="T442" i="17"/>
  <c r="S442" i="17"/>
  <c r="R442" i="17"/>
  <c r="P442" i="17"/>
  <c r="O442" i="17"/>
  <c r="N442" i="17"/>
  <c r="L442" i="17"/>
  <c r="K442" i="17"/>
  <c r="J442" i="17"/>
  <c r="H442" i="17"/>
  <c r="G442" i="17"/>
  <c r="F442" i="17"/>
  <c r="Q441" i="17"/>
  <c r="M441" i="17"/>
  <c r="I441" i="17"/>
  <c r="E441" i="17"/>
  <c r="Q440" i="17"/>
  <c r="M440" i="17"/>
  <c r="I440" i="17"/>
  <c r="E440" i="17"/>
  <c r="Q439" i="17"/>
  <c r="M439" i="17"/>
  <c r="I439" i="17"/>
  <c r="E439" i="17"/>
  <c r="T438" i="17"/>
  <c r="S438" i="17"/>
  <c r="R438" i="17"/>
  <c r="P438" i="17"/>
  <c r="O438" i="17"/>
  <c r="N438" i="17"/>
  <c r="L438" i="17"/>
  <c r="K438" i="17"/>
  <c r="J438" i="17"/>
  <c r="H438" i="17"/>
  <c r="G438" i="17"/>
  <c r="F438" i="17"/>
  <c r="Q437" i="17"/>
  <c r="M437" i="17"/>
  <c r="I437" i="17"/>
  <c r="F437" i="17"/>
  <c r="E437" i="17" s="1"/>
  <c r="Q436" i="17"/>
  <c r="M436" i="17"/>
  <c r="I436" i="17"/>
  <c r="E436" i="17"/>
  <c r="Q435" i="17"/>
  <c r="M435" i="17"/>
  <c r="I435" i="17"/>
  <c r="E435" i="17"/>
  <c r="T434" i="17"/>
  <c r="S434" i="17"/>
  <c r="R434" i="17"/>
  <c r="P434" i="17"/>
  <c r="O434" i="17"/>
  <c r="N434" i="17"/>
  <c r="L434" i="17"/>
  <c r="K434" i="17"/>
  <c r="J434" i="17"/>
  <c r="H434" i="17"/>
  <c r="G434" i="17"/>
  <c r="F434" i="17"/>
  <c r="Q433" i="17"/>
  <c r="M433" i="17"/>
  <c r="I433" i="17"/>
  <c r="E433" i="17"/>
  <c r="Q432" i="17"/>
  <c r="M432" i="17"/>
  <c r="I432" i="17"/>
  <c r="E432" i="17"/>
  <c r="Q431" i="17"/>
  <c r="M431" i="17"/>
  <c r="I431" i="17"/>
  <c r="E431" i="17"/>
  <c r="T430" i="17"/>
  <c r="S430" i="17"/>
  <c r="R430" i="17"/>
  <c r="P430" i="17"/>
  <c r="O430" i="17"/>
  <c r="N430" i="17"/>
  <c r="L430" i="17"/>
  <c r="K430" i="17"/>
  <c r="J430" i="17"/>
  <c r="H430" i="17"/>
  <c r="G430" i="17"/>
  <c r="F430" i="17"/>
  <c r="Q429" i="17"/>
  <c r="M429" i="17"/>
  <c r="I429" i="17"/>
  <c r="E429" i="17"/>
  <c r="Q428" i="17"/>
  <c r="M428" i="17"/>
  <c r="I428" i="17"/>
  <c r="E428" i="17"/>
  <c r="Q427" i="17"/>
  <c r="M427" i="17"/>
  <c r="I427" i="17"/>
  <c r="E427" i="17"/>
  <c r="T426" i="17"/>
  <c r="S426" i="17"/>
  <c r="R426" i="17"/>
  <c r="P426" i="17"/>
  <c r="O426" i="17"/>
  <c r="N426" i="17"/>
  <c r="L426" i="17"/>
  <c r="K426" i="17"/>
  <c r="J426" i="17"/>
  <c r="H426" i="17"/>
  <c r="G426" i="17"/>
  <c r="F426" i="17"/>
  <c r="R425" i="17"/>
  <c r="Q425" i="17" s="1"/>
  <c r="N425" i="17"/>
  <c r="M425" i="17" s="1"/>
  <c r="J425" i="17"/>
  <c r="I425" i="17" s="1"/>
  <c r="F425" i="17"/>
  <c r="E425" i="17" s="1"/>
  <c r="Q424" i="17"/>
  <c r="M424" i="17"/>
  <c r="I424" i="17"/>
  <c r="E424" i="17"/>
  <c r="Q423" i="17"/>
  <c r="M423" i="17"/>
  <c r="I423" i="17"/>
  <c r="E423" i="17"/>
  <c r="T422" i="17"/>
  <c r="S422" i="17"/>
  <c r="R422" i="17"/>
  <c r="P422" i="17"/>
  <c r="O422" i="17"/>
  <c r="N422" i="17"/>
  <c r="L422" i="17"/>
  <c r="K422" i="17"/>
  <c r="J422" i="17"/>
  <c r="H422" i="17"/>
  <c r="G422" i="17"/>
  <c r="F422" i="17"/>
  <c r="Q421" i="17"/>
  <c r="M421" i="17"/>
  <c r="I421" i="17"/>
  <c r="E421" i="17"/>
  <c r="Q420" i="17"/>
  <c r="M420" i="17"/>
  <c r="I420" i="17"/>
  <c r="E420" i="17"/>
  <c r="Q419" i="17"/>
  <c r="M419" i="17"/>
  <c r="I419" i="17"/>
  <c r="E419" i="17"/>
  <c r="T418" i="17"/>
  <c r="S418" i="17"/>
  <c r="R418" i="17"/>
  <c r="P418" i="17"/>
  <c r="O418" i="17"/>
  <c r="N418" i="17"/>
  <c r="L418" i="17"/>
  <c r="K418" i="17"/>
  <c r="J418" i="17"/>
  <c r="H418" i="17"/>
  <c r="G418" i="17"/>
  <c r="F418" i="17"/>
  <c r="Q417" i="17"/>
  <c r="M417" i="17"/>
  <c r="I417" i="17"/>
  <c r="E417" i="17"/>
  <c r="Q416" i="17"/>
  <c r="M416" i="17"/>
  <c r="I416" i="17"/>
  <c r="E416" i="17"/>
  <c r="Q415" i="17"/>
  <c r="M415" i="17"/>
  <c r="I415" i="17"/>
  <c r="E415" i="17"/>
  <c r="T414" i="17"/>
  <c r="S414" i="17"/>
  <c r="R414" i="17"/>
  <c r="P414" i="17"/>
  <c r="O414" i="17"/>
  <c r="N414" i="17"/>
  <c r="L414" i="17"/>
  <c r="K414" i="17"/>
  <c r="J414" i="17"/>
  <c r="H414" i="17"/>
  <c r="G414" i="17"/>
  <c r="F414" i="17"/>
  <c r="Q413" i="17"/>
  <c r="M413" i="17"/>
  <c r="I413" i="17"/>
  <c r="E413" i="17"/>
  <c r="Q412" i="17"/>
  <c r="M412" i="17"/>
  <c r="I412" i="17"/>
  <c r="E412" i="17"/>
  <c r="Q411" i="17"/>
  <c r="M411" i="17"/>
  <c r="I411" i="17"/>
  <c r="F411" i="17"/>
  <c r="E411" i="17" s="1"/>
  <c r="T410" i="17"/>
  <c r="S410" i="17"/>
  <c r="R410" i="17"/>
  <c r="P410" i="17"/>
  <c r="O410" i="17"/>
  <c r="N410" i="17"/>
  <c r="L410" i="17"/>
  <c r="K410" i="17"/>
  <c r="J410" i="17"/>
  <c r="H410" i="17"/>
  <c r="G410" i="17"/>
  <c r="F410" i="17"/>
  <c r="R409" i="17"/>
  <c r="Q409" i="17" s="1"/>
  <c r="N409" i="17"/>
  <c r="M409" i="17" s="1"/>
  <c r="J409" i="17"/>
  <c r="I409" i="17" s="1"/>
  <c r="F409" i="17"/>
  <c r="E409" i="17" s="1"/>
  <c r="Q408" i="17"/>
  <c r="M408" i="17"/>
  <c r="I408" i="17"/>
  <c r="E408" i="17"/>
  <c r="Q407" i="17"/>
  <c r="M407" i="17"/>
  <c r="I407" i="17"/>
  <c r="E407" i="17"/>
  <c r="T406" i="17"/>
  <c r="S406" i="17"/>
  <c r="R406" i="17"/>
  <c r="P406" i="17"/>
  <c r="O406" i="17"/>
  <c r="N406" i="17"/>
  <c r="L406" i="17"/>
  <c r="K406" i="17"/>
  <c r="J406" i="17"/>
  <c r="H406" i="17"/>
  <c r="G406" i="17"/>
  <c r="F406" i="17"/>
  <c r="Q405" i="17"/>
  <c r="M405" i="17"/>
  <c r="I405" i="17"/>
  <c r="E405" i="17"/>
  <c r="Q404" i="17"/>
  <c r="M404" i="17"/>
  <c r="I404" i="17"/>
  <c r="E404" i="17"/>
  <c r="Q403" i="17"/>
  <c r="M403" i="17"/>
  <c r="I403" i="17"/>
  <c r="E403" i="17"/>
  <c r="T402" i="17"/>
  <c r="S402" i="17"/>
  <c r="R402" i="17"/>
  <c r="P402" i="17"/>
  <c r="O402" i="17"/>
  <c r="N402" i="17"/>
  <c r="L402" i="17"/>
  <c r="K402" i="17"/>
  <c r="J402" i="17"/>
  <c r="H402" i="17"/>
  <c r="G402" i="17"/>
  <c r="F402" i="17"/>
  <c r="R401" i="17"/>
  <c r="Q401" i="17" s="1"/>
  <c r="N401" i="17"/>
  <c r="M401" i="17" s="1"/>
  <c r="J401" i="17"/>
  <c r="I401" i="17" s="1"/>
  <c r="F401" i="17"/>
  <c r="E401" i="17" s="1"/>
  <c r="Q400" i="17"/>
  <c r="M400" i="17"/>
  <c r="I400" i="17"/>
  <c r="E400" i="17"/>
  <c r="Q399" i="17"/>
  <c r="M399" i="17"/>
  <c r="I399" i="17"/>
  <c r="E399" i="17"/>
  <c r="T398" i="17"/>
  <c r="S398" i="17"/>
  <c r="R398" i="17"/>
  <c r="P398" i="17"/>
  <c r="O398" i="17"/>
  <c r="N398" i="17"/>
  <c r="L398" i="17"/>
  <c r="K398" i="17"/>
  <c r="J398" i="17"/>
  <c r="H398" i="17"/>
  <c r="G398" i="17"/>
  <c r="F398" i="17"/>
  <c r="Q397" i="17"/>
  <c r="M397" i="17"/>
  <c r="I397" i="17"/>
  <c r="E397" i="17"/>
  <c r="Q396" i="17"/>
  <c r="M396" i="17"/>
  <c r="I396" i="17"/>
  <c r="E396" i="17"/>
  <c r="Q395" i="17"/>
  <c r="M395" i="17"/>
  <c r="I395" i="17"/>
  <c r="E395" i="17"/>
  <c r="T394" i="17"/>
  <c r="S394" i="17"/>
  <c r="R394" i="17"/>
  <c r="P394" i="17"/>
  <c r="O394" i="17"/>
  <c r="N394" i="17"/>
  <c r="L394" i="17"/>
  <c r="K394" i="17"/>
  <c r="J394" i="17"/>
  <c r="H394" i="17"/>
  <c r="G394" i="17"/>
  <c r="F394" i="17"/>
  <c r="Q393" i="17"/>
  <c r="M393" i="17"/>
  <c r="I393" i="17"/>
  <c r="E393" i="17"/>
  <c r="Q392" i="17"/>
  <c r="M392" i="17"/>
  <c r="I392" i="17"/>
  <c r="E392" i="17"/>
  <c r="Q391" i="17"/>
  <c r="M391" i="17"/>
  <c r="I391" i="17"/>
  <c r="E391" i="17"/>
  <c r="T390" i="17"/>
  <c r="S390" i="17"/>
  <c r="R390" i="17"/>
  <c r="P390" i="17"/>
  <c r="O390" i="17"/>
  <c r="N390" i="17"/>
  <c r="L390" i="17"/>
  <c r="K390" i="17"/>
  <c r="J390" i="17"/>
  <c r="H390" i="17"/>
  <c r="G390" i="17"/>
  <c r="F390" i="17"/>
  <c r="Q389" i="17"/>
  <c r="M389" i="17"/>
  <c r="I389" i="17"/>
  <c r="E389" i="17"/>
  <c r="Q388" i="17"/>
  <c r="M388" i="17"/>
  <c r="I388" i="17"/>
  <c r="E388" i="17"/>
  <c r="Q387" i="17"/>
  <c r="M387" i="17"/>
  <c r="I387" i="17"/>
  <c r="E387" i="17"/>
  <c r="T386" i="17"/>
  <c r="S386" i="17"/>
  <c r="R386" i="17"/>
  <c r="P386" i="17"/>
  <c r="O386" i="17"/>
  <c r="N386" i="17"/>
  <c r="L386" i="17"/>
  <c r="K386" i="17"/>
  <c r="J386" i="17"/>
  <c r="H386" i="17"/>
  <c r="G386" i="17"/>
  <c r="F386" i="17"/>
  <c r="Q385" i="17"/>
  <c r="M385" i="17"/>
  <c r="I385" i="17"/>
  <c r="E385" i="17"/>
  <c r="Q384" i="17"/>
  <c r="M384" i="17"/>
  <c r="I384" i="17"/>
  <c r="E384" i="17"/>
  <c r="Q383" i="17"/>
  <c r="M383" i="17"/>
  <c r="I383" i="17"/>
  <c r="E383" i="17"/>
  <c r="T382" i="17"/>
  <c r="S382" i="17"/>
  <c r="R382" i="17"/>
  <c r="P382" i="17"/>
  <c r="O382" i="17"/>
  <c r="N382" i="17"/>
  <c r="L382" i="17"/>
  <c r="K382" i="17"/>
  <c r="J382" i="17"/>
  <c r="H382" i="17"/>
  <c r="G382" i="17"/>
  <c r="F382" i="17"/>
  <c r="Q381" i="17"/>
  <c r="M381" i="17"/>
  <c r="I381" i="17"/>
  <c r="E381" i="17"/>
  <c r="Q380" i="17"/>
  <c r="M380" i="17"/>
  <c r="I380" i="17"/>
  <c r="F380" i="17"/>
  <c r="E380" i="17" s="1"/>
  <c r="R379" i="17"/>
  <c r="Q379" i="17" s="1"/>
  <c r="N379" i="17"/>
  <c r="J379" i="17"/>
  <c r="I379" i="17" s="1"/>
  <c r="F379" i="17"/>
  <c r="E379" i="17" s="1"/>
  <c r="T378" i="17"/>
  <c r="S378" i="17"/>
  <c r="P378" i="17"/>
  <c r="O378" i="17"/>
  <c r="L378" i="17"/>
  <c r="K378" i="17"/>
  <c r="H378" i="17"/>
  <c r="G378" i="17"/>
  <c r="R377" i="17"/>
  <c r="Q377" i="17" s="1"/>
  <c r="N377" i="17"/>
  <c r="M377" i="17" s="1"/>
  <c r="J377" i="17"/>
  <c r="I377" i="17" s="1"/>
  <c r="F377" i="17"/>
  <c r="E377" i="17" s="1"/>
  <c r="Q376" i="17"/>
  <c r="M376" i="17"/>
  <c r="I376" i="17"/>
  <c r="E376" i="17"/>
  <c r="R375" i="17"/>
  <c r="Q375" i="17" s="1"/>
  <c r="N375" i="17"/>
  <c r="J375" i="17"/>
  <c r="J374" i="17" s="1"/>
  <c r="F375" i="17"/>
  <c r="E375" i="17" s="1"/>
  <c r="T374" i="17"/>
  <c r="S374" i="17"/>
  <c r="P374" i="17"/>
  <c r="O374" i="17"/>
  <c r="L374" i="17"/>
  <c r="K374" i="17"/>
  <c r="H374" i="17"/>
  <c r="G374" i="17"/>
  <c r="R373" i="17"/>
  <c r="Q373" i="17" s="1"/>
  <c r="N373" i="17"/>
  <c r="M373" i="17" s="1"/>
  <c r="J373" i="17"/>
  <c r="I373" i="17" s="1"/>
  <c r="F373" i="17"/>
  <c r="E373" i="17" s="1"/>
  <c r="Q372" i="17"/>
  <c r="M372" i="17"/>
  <c r="I372" i="17"/>
  <c r="E372" i="17"/>
  <c r="Q371" i="17"/>
  <c r="M371" i="17"/>
  <c r="I371" i="17"/>
  <c r="E371" i="17"/>
  <c r="T370" i="17"/>
  <c r="S370" i="17"/>
  <c r="R370" i="17"/>
  <c r="P370" i="17"/>
  <c r="O370" i="17"/>
  <c r="N370" i="17"/>
  <c r="L370" i="17"/>
  <c r="K370" i="17"/>
  <c r="J370" i="17"/>
  <c r="H370" i="17"/>
  <c r="G370" i="17"/>
  <c r="F370" i="17"/>
  <c r="Q369" i="17"/>
  <c r="M369" i="17"/>
  <c r="I369" i="17"/>
  <c r="E369" i="17"/>
  <c r="Q368" i="17"/>
  <c r="M368" i="17"/>
  <c r="I368" i="17"/>
  <c r="E368" i="17"/>
  <c r="Q367" i="17"/>
  <c r="M367" i="17"/>
  <c r="I367" i="17"/>
  <c r="E367" i="17"/>
  <c r="T366" i="17"/>
  <c r="S366" i="17"/>
  <c r="R366" i="17"/>
  <c r="P366" i="17"/>
  <c r="O366" i="17"/>
  <c r="N366" i="17"/>
  <c r="L366" i="17"/>
  <c r="K366" i="17"/>
  <c r="J366" i="17"/>
  <c r="H366" i="17"/>
  <c r="G366" i="17"/>
  <c r="F366" i="17"/>
  <c r="R365" i="17"/>
  <c r="Q365" i="17" s="1"/>
  <c r="N365" i="17"/>
  <c r="M365" i="17" s="1"/>
  <c r="J365" i="17"/>
  <c r="I365" i="17" s="1"/>
  <c r="F365" i="17"/>
  <c r="E365" i="17" s="1"/>
  <c r="Q364" i="17"/>
  <c r="M364" i="17"/>
  <c r="I364" i="17"/>
  <c r="E364" i="17"/>
  <c r="Q363" i="17"/>
  <c r="M363" i="17"/>
  <c r="I363" i="17"/>
  <c r="E363" i="17"/>
  <c r="T362" i="17"/>
  <c r="S362" i="17"/>
  <c r="R362" i="17"/>
  <c r="P362" i="17"/>
  <c r="O362" i="17"/>
  <c r="N362" i="17"/>
  <c r="L362" i="17"/>
  <c r="K362" i="17"/>
  <c r="J362" i="17"/>
  <c r="H362" i="17"/>
  <c r="G362" i="17"/>
  <c r="F362" i="17"/>
  <c r="Q361" i="17"/>
  <c r="M361" i="17"/>
  <c r="I361" i="17"/>
  <c r="E361" i="17"/>
  <c r="Q360" i="17"/>
  <c r="M360" i="17"/>
  <c r="I360" i="17"/>
  <c r="E360" i="17"/>
  <c r="Q359" i="17"/>
  <c r="M359" i="17"/>
  <c r="I359" i="17"/>
  <c r="E359" i="17"/>
  <c r="T358" i="17"/>
  <c r="S358" i="17"/>
  <c r="R358" i="17"/>
  <c r="P358" i="17"/>
  <c r="O358" i="17"/>
  <c r="N358" i="17"/>
  <c r="L358" i="17"/>
  <c r="K358" i="17"/>
  <c r="J358" i="17"/>
  <c r="H358" i="17"/>
  <c r="G358" i="17"/>
  <c r="F358" i="17"/>
  <c r="Q357" i="17"/>
  <c r="M357" i="17"/>
  <c r="I357" i="17"/>
  <c r="F357" i="17"/>
  <c r="E357" i="17" s="1"/>
  <c r="Q356" i="17"/>
  <c r="M356" i="17"/>
  <c r="I356" i="17"/>
  <c r="E356" i="17"/>
  <c r="Q355" i="17"/>
  <c r="M355" i="17"/>
  <c r="I355" i="17"/>
  <c r="E355" i="17"/>
  <c r="T354" i="17"/>
  <c r="S354" i="17"/>
  <c r="R354" i="17"/>
  <c r="P354" i="17"/>
  <c r="O354" i="17"/>
  <c r="N354" i="17"/>
  <c r="L354" i="17"/>
  <c r="K354" i="17"/>
  <c r="J354" i="17"/>
  <c r="H354" i="17"/>
  <c r="G354" i="17"/>
  <c r="F354" i="17"/>
  <c r="R353" i="17"/>
  <c r="Q353" i="17" s="1"/>
  <c r="N353" i="17"/>
  <c r="M353" i="17" s="1"/>
  <c r="J353" i="17"/>
  <c r="I353" i="17" s="1"/>
  <c r="F353" i="17"/>
  <c r="E353" i="17" s="1"/>
  <c r="Q352" i="17"/>
  <c r="M352" i="17"/>
  <c r="I352" i="17"/>
  <c r="E352" i="17"/>
  <c r="R351" i="17"/>
  <c r="R350" i="17" s="1"/>
  <c r="N351" i="17"/>
  <c r="M351" i="17" s="1"/>
  <c r="J351" i="17"/>
  <c r="J350" i="17" s="1"/>
  <c r="F351" i="17"/>
  <c r="E351" i="17" s="1"/>
  <c r="T350" i="17"/>
  <c r="S350" i="17"/>
  <c r="P350" i="17"/>
  <c r="O350" i="17"/>
  <c r="L350" i="17"/>
  <c r="K350" i="17"/>
  <c r="H350" i="17"/>
  <c r="G350" i="17"/>
  <c r="R349" i="17"/>
  <c r="Q349" i="17" s="1"/>
  <c r="N349" i="17"/>
  <c r="M349" i="17" s="1"/>
  <c r="J349" i="17"/>
  <c r="I349" i="17" s="1"/>
  <c r="F349" i="17"/>
  <c r="E349" i="17" s="1"/>
  <c r="Q348" i="17"/>
  <c r="M348" i="17"/>
  <c r="I348" i="17"/>
  <c r="E348" i="17"/>
  <c r="Q347" i="17"/>
  <c r="M347" i="17"/>
  <c r="I347" i="17"/>
  <c r="E347" i="17"/>
  <c r="T346" i="17"/>
  <c r="S346" i="17"/>
  <c r="R346" i="17"/>
  <c r="P346" i="17"/>
  <c r="O346" i="17"/>
  <c r="N346" i="17"/>
  <c r="L346" i="17"/>
  <c r="K346" i="17"/>
  <c r="J346" i="17"/>
  <c r="H346" i="17"/>
  <c r="G346" i="17"/>
  <c r="F346" i="17"/>
  <c r="Q345" i="17"/>
  <c r="M345" i="17"/>
  <c r="I345" i="17"/>
  <c r="E345" i="17"/>
  <c r="Q344" i="17"/>
  <c r="M344" i="17"/>
  <c r="I344" i="17"/>
  <c r="E344" i="17"/>
  <c r="R343" i="17"/>
  <c r="N343" i="17"/>
  <c r="M343" i="17" s="1"/>
  <c r="J343" i="17"/>
  <c r="J342" i="17" s="1"/>
  <c r="F343" i="17"/>
  <c r="E343" i="17" s="1"/>
  <c r="T342" i="17"/>
  <c r="S342" i="17"/>
  <c r="P342" i="17"/>
  <c r="O342" i="17"/>
  <c r="L342" i="17"/>
  <c r="K342" i="17"/>
  <c r="H342" i="17"/>
  <c r="G342" i="17"/>
  <c r="R341" i="17"/>
  <c r="Q341" i="17" s="1"/>
  <c r="N341" i="17"/>
  <c r="M341" i="17" s="1"/>
  <c r="J341" i="17"/>
  <c r="I341" i="17" s="1"/>
  <c r="F341" i="17"/>
  <c r="E341" i="17" s="1"/>
  <c r="Q340" i="17"/>
  <c r="M340" i="17"/>
  <c r="I340" i="17"/>
  <c r="E340" i="17"/>
  <c r="Q339" i="17"/>
  <c r="M339" i="17"/>
  <c r="I339" i="17"/>
  <c r="E339" i="17"/>
  <c r="T338" i="17"/>
  <c r="S338" i="17"/>
  <c r="R338" i="17"/>
  <c r="P338" i="17"/>
  <c r="O338" i="17"/>
  <c r="N338" i="17"/>
  <c r="L338" i="17"/>
  <c r="K338" i="17"/>
  <c r="J338" i="17"/>
  <c r="H338" i="17"/>
  <c r="G338" i="17"/>
  <c r="F338" i="17"/>
  <c r="R337" i="17"/>
  <c r="Q337" i="17" s="1"/>
  <c r="N337" i="17"/>
  <c r="M337" i="17" s="1"/>
  <c r="J337" i="17"/>
  <c r="I337" i="17" s="1"/>
  <c r="F337" i="17"/>
  <c r="E337" i="17" s="1"/>
  <c r="Q336" i="17"/>
  <c r="M336" i="17"/>
  <c r="I336" i="17"/>
  <c r="E336" i="17"/>
  <c r="R335" i="17"/>
  <c r="N335" i="17"/>
  <c r="M335" i="17" s="1"/>
  <c r="J335" i="17"/>
  <c r="J334" i="17" s="1"/>
  <c r="F335" i="17"/>
  <c r="E335" i="17" s="1"/>
  <c r="T334" i="17"/>
  <c r="S334" i="17"/>
  <c r="P334" i="17"/>
  <c r="O334" i="17"/>
  <c r="L334" i="17"/>
  <c r="K334" i="17"/>
  <c r="H334" i="17"/>
  <c r="G334" i="17"/>
  <c r="R333" i="17"/>
  <c r="Q333" i="17" s="1"/>
  <c r="N333" i="17"/>
  <c r="M333" i="17" s="1"/>
  <c r="J333" i="17"/>
  <c r="I333" i="17" s="1"/>
  <c r="F333" i="17"/>
  <c r="E333" i="17" s="1"/>
  <c r="Q332" i="17"/>
  <c r="M332" i="17"/>
  <c r="I332" i="17"/>
  <c r="E332" i="17"/>
  <c r="R331" i="17"/>
  <c r="R330" i="17" s="1"/>
  <c r="N331" i="17"/>
  <c r="M331" i="17" s="1"/>
  <c r="J331" i="17"/>
  <c r="J330" i="17" s="1"/>
  <c r="F331" i="17"/>
  <c r="E331" i="17" s="1"/>
  <c r="T330" i="17"/>
  <c r="S330" i="17"/>
  <c r="P330" i="17"/>
  <c r="O330" i="17"/>
  <c r="L330" i="17"/>
  <c r="K330" i="17"/>
  <c r="H330" i="17"/>
  <c r="G330" i="17"/>
  <c r="R329" i="17"/>
  <c r="Q329" i="17" s="1"/>
  <c r="N329" i="17"/>
  <c r="M329" i="17" s="1"/>
  <c r="J329" i="17"/>
  <c r="I329" i="17" s="1"/>
  <c r="F329" i="17"/>
  <c r="E329" i="17" s="1"/>
  <c r="Q328" i="17"/>
  <c r="M328" i="17"/>
  <c r="I328" i="17"/>
  <c r="E328" i="17"/>
  <c r="Q327" i="17"/>
  <c r="M327" i="17"/>
  <c r="I327" i="17"/>
  <c r="E327" i="17"/>
  <c r="T326" i="17"/>
  <c r="S326" i="17"/>
  <c r="R326" i="17"/>
  <c r="P326" i="17"/>
  <c r="O326" i="17"/>
  <c r="N326" i="17"/>
  <c r="L326" i="17"/>
  <c r="K326" i="17"/>
  <c r="J326" i="17"/>
  <c r="H326" i="17"/>
  <c r="G326" i="17"/>
  <c r="F326" i="17"/>
  <c r="R325" i="17"/>
  <c r="Q325" i="17" s="1"/>
  <c r="N325" i="17"/>
  <c r="M325" i="17" s="1"/>
  <c r="J325" i="17"/>
  <c r="I325" i="17" s="1"/>
  <c r="F325" i="17"/>
  <c r="E325" i="17" s="1"/>
  <c r="Q324" i="17"/>
  <c r="M324" i="17"/>
  <c r="I324" i="17"/>
  <c r="E324" i="17"/>
  <c r="Q323" i="17"/>
  <c r="M323" i="17"/>
  <c r="I323" i="17"/>
  <c r="E323" i="17"/>
  <c r="T322" i="17"/>
  <c r="S322" i="17"/>
  <c r="R322" i="17"/>
  <c r="P322" i="17"/>
  <c r="O322" i="17"/>
  <c r="N322" i="17"/>
  <c r="L322" i="17"/>
  <c r="K322" i="17"/>
  <c r="J322" i="17"/>
  <c r="H322" i="17"/>
  <c r="G322" i="17"/>
  <c r="F322" i="17"/>
  <c r="Q321" i="17"/>
  <c r="M321" i="17"/>
  <c r="I321" i="17"/>
  <c r="F321" i="17"/>
  <c r="E321" i="17" s="1"/>
  <c r="Q320" i="17"/>
  <c r="M320" i="17"/>
  <c r="I320" i="17"/>
  <c r="E320" i="17"/>
  <c r="Q319" i="17"/>
  <c r="M319" i="17"/>
  <c r="I319" i="17"/>
  <c r="E319" i="17"/>
  <c r="S318" i="17"/>
  <c r="R318" i="17"/>
  <c r="O318" i="17"/>
  <c r="N318" i="17"/>
  <c r="K318" i="17"/>
  <c r="J318" i="17"/>
  <c r="G318" i="17"/>
  <c r="F318" i="17"/>
  <c r="R317" i="17"/>
  <c r="Q317" i="17" s="1"/>
  <c r="N317" i="17"/>
  <c r="M317" i="17" s="1"/>
  <c r="J317" i="17"/>
  <c r="I317" i="17" s="1"/>
  <c r="F317" i="17"/>
  <c r="E317" i="17" s="1"/>
  <c r="Q316" i="17"/>
  <c r="M316" i="17"/>
  <c r="I316" i="17"/>
  <c r="E316" i="17"/>
  <c r="Q315" i="17"/>
  <c r="M315" i="17"/>
  <c r="I315" i="17"/>
  <c r="E315" i="17"/>
  <c r="T314" i="17"/>
  <c r="S314" i="17"/>
  <c r="R314" i="17"/>
  <c r="P314" i="17"/>
  <c r="O314" i="17"/>
  <c r="N314" i="17"/>
  <c r="L314" i="17"/>
  <c r="K314" i="17"/>
  <c r="J314" i="17"/>
  <c r="H314" i="17"/>
  <c r="G314" i="17"/>
  <c r="F314" i="17"/>
  <c r="Q313" i="17"/>
  <c r="M313" i="17"/>
  <c r="I313" i="17"/>
  <c r="E313" i="17"/>
  <c r="Q312" i="17"/>
  <c r="M312" i="17"/>
  <c r="I312" i="17"/>
  <c r="E312" i="17"/>
  <c r="Q311" i="17"/>
  <c r="M311" i="17"/>
  <c r="I311" i="17"/>
  <c r="E311" i="17"/>
  <c r="R310" i="17"/>
  <c r="Q310" i="17" s="1"/>
  <c r="N310" i="17"/>
  <c r="M310" i="17" s="1"/>
  <c r="J310" i="17"/>
  <c r="I310" i="17" s="1"/>
  <c r="F310" i="17"/>
  <c r="E310" i="17" s="1"/>
  <c r="Q309" i="17"/>
  <c r="M309" i="17"/>
  <c r="I309" i="17"/>
  <c r="E309" i="17"/>
  <c r="Q308" i="17"/>
  <c r="M308" i="17"/>
  <c r="I308" i="17"/>
  <c r="E308" i="17"/>
  <c r="Q307" i="17"/>
  <c r="M307" i="17"/>
  <c r="I307" i="17"/>
  <c r="E307" i="17"/>
  <c r="R306" i="17"/>
  <c r="Q306" i="17" s="1"/>
  <c r="N306" i="17"/>
  <c r="M306" i="17" s="1"/>
  <c r="J306" i="17"/>
  <c r="I306" i="17" s="1"/>
  <c r="F306" i="17"/>
  <c r="E306" i="17" s="1"/>
  <c r="Q305" i="17"/>
  <c r="M305" i="17"/>
  <c r="I305" i="17"/>
  <c r="E305" i="17"/>
  <c r="Q304" i="17"/>
  <c r="M304" i="17"/>
  <c r="I304" i="17"/>
  <c r="E304" i="17"/>
  <c r="R303" i="17"/>
  <c r="N303" i="17"/>
  <c r="M303" i="17" s="1"/>
  <c r="J303" i="17"/>
  <c r="I303" i="17" s="1"/>
  <c r="F303" i="17"/>
  <c r="E303" i="17" s="1"/>
  <c r="T302" i="17"/>
  <c r="S302" i="17"/>
  <c r="P302" i="17"/>
  <c r="O302" i="17"/>
  <c r="L302" i="17"/>
  <c r="K302" i="17"/>
  <c r="H302" i="17"/>
  <c r="G302" i="17"/>
  <c r="Q301" i="17"/>
  <c r="M301" i="17"/>
  <c r="I301" i="17"/>
  <c r="E301" i="17"/>
  <c r="T300" i="17"/>
  <c r="S300" i="17"/>
  <c r="S296" i="17" s="1"/>
  <c r="S292" i="17" s="1"/>
  <c r="R300" i="17"/>
  <c r="R296" i="17" s="1"/>
  <c r="R292" i="17" s="1"/>
  <c r="P300" i="17"/>
  <c r="O300" i="17"/>
  <c r="O296" i="17" s="1"/>
  <c r="O292" i="17" s="1"/>
  <c r="N300" i="17"/>
  <c r="L300" i="17"/>
  <c r="K300" i="17"/>
  <c r="K296" i="17" s="1"/>
  <c r="K292" i="17" s="1"/>
  <c r="J300" i="17"/>
  <c r="J296" i="17" s="1"/>
  <c r="J292" i="17" s="1"/>
  <c r="H300" i="17"/>
  <c r="G300" i="17"/>
  <c r="G298" i="17" s="1"/>
  <c r="F300" i="17"/>
  <c r="T299" i="17"/>
  <c r="T295" i="17" s="1"/>
  <c r="S299" i="17"/>
  <c r="S298" i="17" s="1"/>
  <c r="P299" i="17"/>
  <c r="P295" i="17" s="1"/>
  <c r="P291" i="17" s="1"/>
  <c r="O299" i="17"/>
  <c r="L299" i="17"/>
  <c r="L295" i="17" s="1"/>
  <c r="K299" i="17"/>
  <c r="H299" i="17"/>
  <c r="H295" i="17" s="1"/>
  <c r="H291" i="17" s="1"/>
  <c r="T297" i="17"/>
  <c r="T293" i="17" s="1"/>
  <c r="T289" i="17" s="1"/>
  <c r="S297" i="17"/>
  <c r="S293" i="17" s="1"/>
  <c r="S289" i="17" s="1"/>
  <c r="R297" i="17"/>
  <c r="P297" i="17"/>
  <c r="P293" i="17" s="1"/>
  <c r="P289" i="17" s="1"/>
  <c r="O297" i="17"/>
  <c r="O293" i="17" s="1"/>
  <c r="O289" i="17" s="1"/>
  <c r="N297" i="17"/>
  <c r="L297" i="17"/>
  <c r="L293" i="17" s="1"/>
  <c r="L289" i="17" s="1"/>
  <c r="K297" i="17"/>
  <c r="K293" i="17" s="1"/>
  <c r="K289" i="17" s="1"/>
  <c r="J297" i="17"/>
  <c r="H297" i="17"/>
  <c r="H293" i="17" s="1"/>
  <c r="H289" i="17" s="1"/>
  <c r="F297" i="17"/>
  <c r="G295" i="17"/>
  <c r="G291" i="17" s="1"/>
  <c r="G293" i="17"/>
  <c r="G289" i="17" s="1"/>
  <c r="Q288" i="17"/>
  <c r="M288" i="17"/>
  <c r="I288" i="17"/>
  <c r="E288" i="17"/>
  <c r="R287" i="17"/>
  <c r="Q287" i="17" s="1"/>
  <c r="N287" i="17"/>
  <c r="M287" i="17" s="1"/>
  <c r="J287" i="17"/>
  <c r="I287" i="17" s="1"/>
  <c r="F287" i="17"/>
  <c r="E287" i="17" s="1"/>
  <c r="T286" i="17"/>
  <c r="S286" i="17"/>
  <c r="P286" i="17"/>
  <c r="O286" i="17"/>
  <c r="L286" i="17"/>
  <c r="K286" i="17"/>
  <c r="H286" i="17"/>
  <c r="G286" i="17"/>
  <c r="R285" i="17"/>
  <c r="Q285" i="17" s="1"/>
  <c r="N285" i="17"/>
  <c r="M285" i="17" s="1"/>
  <c r="J285" i="17"/>
  <c r="I285" i="17" s="1"/>
  <c r="F285" i="17"/>
  <c r="E285" i="17" s="1"/>
  <c r="Q284" i="17"/>
  <c r="M284" i="17"/>
  <c r="I284" i="17"/>
  <c r="E284" i="17"/>
  <c r="Q283" i="17"/>
  <c r="M283" i="17"/>
  <c r="I283" i="17"/>
  <c r="E283" i="17"/>
  <c r="T282" i="17"/>
  <c r="S282" i="17"/>
  <c r="R282" i="17"/>
  <c r="P282" i="17"/>
  <c r="O282" i="17"/>
  <c r="N282" i="17"/>
  <c r="L282" i="17"/>
  <c r="K282" i="17"/>
  <c r="J282" i="17"/>
  <c r="H282" i="17"/>
  <c r="G282" i="17"/>
  <c r="F282" i="17"/>
  <c r="R281" i="17"/>
  <c r="Q281" i="17" s="1"/>
  <c r="N281" i="17"/>
  <c r="M281" i="17" s="1"/>
  <c r="J281" i="17"/>
  <c r="I281" i="17" s="1"/>
  <c r="F281" i="17"/>
  <c r="E281" i="17" s="1"/>
  <c r="Q280" i="17"/>
  <c r="M280" i="17"/>
  <c r="I280" i="17"/>
  <c r="E280" i="17"/>
  <c r="R279" i="17"/>
  <c r="Q279" i="17" s="1"/>
  <c r="N279" i="17"/>
  <c r="N278" i="17" s="1"/>
  <c r="J279" i="17"/>
  <c r="I279" i="17" s="1"/>
  <c r="F279" i="17"/>
  <c r="F278" i="17" s="1"/>
  <c r="T278" i="17"/>
  <c r="S278" i="17"/>
  <c r="P278" i="17"/>
  <c r="O278" i="17"/>
  <c r="L278" i="17"/>
  <c r="K278" i="17"/>
  <c r="H278" i="17"/>
  <c r="G278" i="17"/>
  <c r="R277" i="17"/>
  <c r="Q277" i="17" s="1"/>
  <c r="N277" i="17"/>
  <c r="J277" i="17"/>
  <c r="I277" i="17" s="1"/>
  <c r="F277" i="17"/>
  <c r="E277" i="17" s="1"/>
  <c r="Q276" i="17"/>
  <c r="M276" i="17"/>
  <c r="I276" i="17"/>
  <c r="E276" i="17"/>
  <c r="Q275" i="17"/>
  <c r="M275" i="17"/>
  <c r="I275" i="17"/>
  <c r="E275" i="17"/>
  <c r="T274" i="17"/>
  <c r="S274" i="17"/>
  <c r="R274" i="17"/>
  <c r="P274" i="17"/>
  <c r="O274" i="17"/>
  <c r="N274" i="17"/>
  <c r="L274" i="17"/>
  <c r="K274" i="17"/>
  <c r="J274" i="17"/>
  <c r="H274" i="17"/>
  <c r="G274" i="17"/>
  <c r="F274" i="17"/>
  <c r="Q273" i="17"/>
  <c r="M273" i="17"/>
  <c r="I273" i="17"/>
  <c r="E273" i="17"/>
  <c r="Q272" i="17"/>
  <c r="M272" i="17"/>
  <c r="I272" i="17"/>
  <c r="E272" i="17"/>
  <c r="Q271" i="17"/>
  <c r="M271" i="17"/>
  <c r="I271" i="17"/>
  <c r="E271" i="17"/>
  <c r="T270" i="17"/>
  <c r="S270" i="17"/>
  <c r="R270" i="17"/>
  <c r="P270" i="17"/>
  <c r="O270" i="17"/>
  <c r="N270" i="17"/>
  <c r="L270" i="17"/>
  <c r="K270" i="17"/>
  <c r="J270" i="17"/>
  <c r="H270" i="17"/>
  <c r="G270" i="17"/>
  <c r="F270" i="17"/>
  <c r="Q269" i="17"/>
  <c r="M269" i="17"/>
  <c r="I269" i="17"/>
  <c r="E269" i="17"/>
  <c r="Q268" i="17"/>
  <c r="M268" i="17"/>
  <c r="I268" i="17"/>
  <c r="E268" i="17"/>
  <c r="Q267" i="17"/>
  <c r="M267" i="17"/>
  <c r="I267" i="17"/>
  <c r="E267" i="17"/>
  <c r="T266" i="17"/>
  <c r="S266" i="17"/>
  <c r="R266" i="17"/>
  <c r="P266" i="17"/>
  <c r="O266" i="17"/>
  <c r="N266" i="17"/>
  <c r="L266" i="17"/>
  <c r="K266" i="17"/>
  <c r="J266" i="17"/>
  <c r="H266" i="17"/>
  <c r="G266" i="17"/>
  <c r="F266" i="17"/>
  <c r="Q265" i="17"/>
  <c r="M265" i="17"/>
  <c r="I265" i="17"/>
  <c r="E265" i="17"/>
  <c r="Q264" i="17"/>
  <c r="M264" i="17"/>
  <c r="I264" i="17"/>
  <c r="E264" i="17"/>
  <c r="Q263" i="17"/>
  <c r="M263" i="17"/>
  <c r="I263" i="17"/>
  <c r="E263" i="17"/>
  <c r="T262" i="17"/>
  <c r="R262" i="17"/>
  <c r="P262" i="17"/>
  <c r="N262" i="17"/>
  <c r="L262" i="17"/>
  <c r="J262" i="17"/>
  <c r="H262" i="17"/>
  <c r="F262" i="17"/>
  <c r="Q261" i="17"/>
  <c r="M261" i="17"/>
  <c r="I261" i="17"/>
  <c r="F261" i="17"/>
  <c r="E261" i="17" s="1"/>
  <c r="Q260" i="17"/>
  <c r="M260" i="17"/>
  <c r="I260" i="17"/>
  <c r="E260" i="17"/>
  <c r="Q259" i="17"/>
  <c r="M259" i="17"/>
  <c r="I259" i="17"/>
  <c r="E259" i="17"/>
  <c r="T258" i="17"/>
  <c r="S258" i="17"/>
  <c r="R258" i="17"/>
  <c r="P258" i="17"/>
  <c r="O258" i="17"/>
  <c r="N258" i="17"/>
  <c r="L258" i="17"/>
  <c r="K258" i="17"/>
  <c r="J258" i="17"/>
  <c r="H258" i="17"/>
  <c r="G258" i="17"/>
  <c r="F258" i="17"/>
  <c r="R257" i="17"/>
  <c r="Q257" i="17" s="1"/>
  <c r="N257" i="17"/>
  <c r="M257" i="17" s="1"/>
  <c r="J257" i="17"/>
  <c r="I257" i="17" s="1"/>
  <c r="F257" i="17"/>
  <c r="E257" i="17" s="1"/>
  <c r="Q256" i="17"/>
  <c r="M256" i="17"/>
  <c r="I256" i="17"/>
  <c r="E256" i="17"/>
  <c r="Q255" i="17"/>
  <c r="M255" i="17"/>
  <c r="I255" i="17"/>
  <c r="E255" i="17"/>
  <c r="T254" i="17"/>
  <c r="S254" i="17"/>
  <c r="R254" i="17"/>
  <c r="P254" i="17"/>
  <c r="O254" i="17"/>
  <c r="N254" i="17"/>
  <c r="L254" i="17"/>
  <c r="K254" i="17"/>
  <c r="J254" i="17"/>
  <c r="H254" i="17"/>
  <c r="G254" i="17"/>
  <c r="F254" i="17"/>
  <c r="R253" i="17"/>
  <c r="Q253" i="17" s="1"/>
  <c r="N253" i="17"/>
  <c r="M253" i="17" s="1"/>
  <c r="J253" i="17"/>
  <c r="I253" i="17" s="1"/>
  <c r="F253" i="17"/>
  <c r="E253" i="17" s="1"/>
  <c r="Q252" i="17"/>
  <c r="M252" i="17"/>
  <c r="I252" i="17"/>
  <c r="E252" i="17"/>
  <c r="Q251" i="17"/>
  <c r="M251" i="17"/>
  <c r="I251" i="17"/>
  <c r="E251" i="17"/>
  <c r="T250" i="17"/>
  <c r="S250" i="17"/>
  <c r="R250" i="17"/>
  <c r="P250" i="17"/>
  <c r="O250" i="17"/>
  <c r="N250" i="17"/>
  <c r="L250" i="17"/>
  <c r="K250" i="17"/>
  <c r="J250" i="17"/>
  <c r="H250" i="17"/>
  <c r="G250" i="17"/>
  <c r="F250" i="17"/>
  <c r="Q249" i="17"/>
  <c r="M249" i="17"/>
  <c r="I249" i="17"/>
  <c r="E249" i="17"/>
  <c r="Q248" i="17"/>
  <c r="M248" i="17"/>
  <c r="I248" i="17"/>
  <c r="E248" i="17"/>
  <c r="Q247" i="17"/>
  <c r="M247" i="17"/>
  <c r="I247" i="17"/>
  <c r="E247" i="17"/>
  <c r="T246" i="17"/>
  <c r="R246" i="17"/>
  <c r="P246" i="17"/>
  <c r="N246" i="17"/>
  <c r="L246" i="17"/>
  <c r="J246" i="17"/>
  <c r="H246" i="17"/>
  <c r="F246" i="17"/>
  <c r="R245" i="17"/>
  <c r="Q245" i="17" s="1"/>
  <c r="N245" i="17"/>
  <c r="M245" i="17" s="1"/>
  <c r="J245" i="17"/>
  <c r="I245" i="17" s="1"/>
  <c r="F245" i="17"/>
  <c r="E245" i="17" s="1"/>
  <c r="Q244" i="17"/>
  <c r="M244" i="17"/>
  <c r="I244" i="17"/>
  <c r="E244" i="17"/>
  <c r="Q243" i="17"/>
  <c r="M243" i="17"/>
  <c r="I243" i="17"/>
  <c r="E243" i="17"/>
  <c r="T242" i="17"/>
  <c r="S242" i="17"/>
  <c r="R242" i="17"/>
  <c r="P242" i="17"/>
  <c r="O242" i="17"/>
  <c r="N242" i="17"/>
  <c r="L242" i="17"/>
  <c r="K242" i="17"/>
  <c r="J242" i="17"/>
  <c r="H242" i="17"/>
  <c r="G242" i="17"/>
  <c r="F242" i="17"/>
  <c r="Q241" i="17"/>
  <c r="M241" i="17"/>
  <c r="J241" i="17"/>
  <c r="I241" i="17" s="1"/>
  <c r="F241" i="17"/>
  <c r="E241" i="17" s="1"/>
  <c r="Q240" i="17"/>
  <c r="M240" i="17"/>
  <c r="I240" i="17"/>
  <c r="E240" i="17"/>
  <c r="Q239" i="17"/>
  <c r="M239" i="17"/>
  <c r="I239" i="17"/>
  <c r="E239" i="17"/>
  <c r="T238" i="17"/>
  <c r="S238" i="17"/>
  <c r="R238" i="17"/>
  <c r="P238" i="17"/>
  <c r="O238" i="17"/>
  <c r="N238" i="17"/>
  <c r="L238" i="17"/>
  <c r="K238" i="17"/>
  <c r="J238" i="17"/>
  <c r="H238" i="17"/>
  <c r="G238" i="17"/>
  <c r="F238" i="17"/>
  <c r="Q237" i="17"/>
  <c r="M237" i="17"/>
  <c r="I237" i="17"/>
  <c r="E237" i="17"/>
  <c r="Q236" i="17"/>
  <c r="M236" i="17"/>
  <c r="I236" i="17"/>
  <c r="E236" i="17"/>
  <c r="Q235" i="17"/>
  <c r="M235" i="17"/>
  <c r="I235" i="17"/>
  <c r="E235" i="17"/>
  <c r="T234" i="17"/>
  <c r="S234" i="17"/>
  <c r="R234" i="17"/>
  <c r="P234" i="17"/>
  <c r="O234" i="17"/>
  <c r="N234" i="17"/>
  <c r="L234" i="17"/>
  <c r="K234" i="17"/>
  <c r="J234" i="17"/>
  <c r="H234" i="17"/>
  <c r="G234" i="17"/>
  <c r="F234" i="17"/>
  <c r="Q233" i="17"/>
  <c r="M233" i="17"/>
  <c r="J233" i="17"/>
  <c r="I233" i="17" s="1"/>
  <c r="F233" i="17"/>
  <c r="E233" i="17" s="1"/>
  <c r="Q232" i="17"/>
  <c r="M232" i="17"/>
  <c r="I232" i="17"/>
  <c r="E232" i="17"/>
  <c r="Q231" i="17"/>
  <c r="M231" i="17"/>
  <c r="I231" i="17"/>
  <c r="E231" i="17"/>
  <c r="T230" i="17"/>
  <c r="S230" i="17"/>
  <c r="R230" i="17"/>
  <c r="P230" i="17"/>
  <c r="O230" i="17"/>
  <c r="N230" i="17"/>
  <c r="L230" i="17"/>
  <c r="K230" i="17"/>
  <c r="J230" i="17"/>
  <c r="H230" i="17"/>
  <c r="G230" i="17"/>
  <c r="F230" i="17"/>
  <c r="R229" i="17"/>
  <c r="Q229" i="17" s="1"/>
  <c r="N229" i="17"/>
  <c r="M229" i="17" s="1"/>
  <c r="J229" i="17"/>
  <c r="I229" i="17" s="1"/>
  <c r="F229" i="17"/>
  <c r="E229" i="17" s="1"/>
  <c r="Q228" i="17"/>
  <c r="M228" i="17"/>
  <c r="I228" i="17"/>
  <c r="E228" i="17"/>
  <c r="Q227" i="17"/>
  <c r="M227" i="17"/>
  <c r="I227" i="17"/>
  <c r="E227" i="17"/>
  <c r="T226" i="17"/>
  <c r="S226" i="17"/>
  <c r="R226" i="17"/>
  <c r="P226" i="17"/>
  <c r="O226" i="17"/>
  <c r="N226" i="17"/>
  <c r="L226" i="17"/>
  <c r="K226" i="17"/>
  <c r="J226" i="17"/>
  <c r="H226" i="17"/>
  <c r="G226" i="17"/>
  <c r="F226" i="17"/>
  <c r="R225" i="17"/>
  <c r="Q225" i="17" s="1"/>
  <c r="N225" i="17"/>
  <c r="M225" i="17" s="1"/>
  <c r="J225" i="17"/>
  <c r="I225" i="17" s="1"/>
  <c r="F225" i="17"/>
  <c r="E225" i="17" s="1"/>
  <c r="Q224" i="17"/>
  <c r="M224" i="17"/>
  <c r="I224" i="17"/>
  <c r="E224" i="17"/>
  <c r="R223" i="17"/>
  <c r="N223" i="17"/>
  <c r="M223" i="17" s="1"/>
  <c r="J223" i="17"/>
  <c r="I223" i="17" s="1"/>
  <c r="F223" i="17"/>
  <c r="E223" i="17" s="1"/>
  <c r="T222" i="17"/>
  <c r="S222" i="17"/>
  <c r="P222" i="17"/>
  <c r="O222" i="17"/>
  <c r="L222" i="17"/>
  <c r="K222" i="17"/>
  <c r="H222" i="17"/>
  <c r="G222" i="17"/>
  <c r="R221" i="17"/>
  <c r="Q221" i="17" s="1"/>
  <c r="N221" i="17"/>
  <c r="M221" i="17" s="1"/>
  <c r="J221" i="17"/>
  <c r="I221" i="17" s="1"/>
  <c r="F221" i="17"/>
  <c r="E221" i="17" s="1"/>
  <c r="Q220" i="17"/>
  <c r="M220" i="17"/>
  <c r="I220" i="17"/>
  <c r="E220" i="17"/>
  <c r="Q219" i="17"/>
  <c r="M219" i="17"/>
  <c r="I219" i="17"/>
  <c r="E219" i="17"/>
  <c r="T218" i="17"/>
  <c r="S218" i="17"/>
  <c r="R218" i="17"/>
  <c r="P218" i="17"/>
  <c r="O218" i="17"/>
  <c r="N218" i="17"/>
  <c r="L218" i="17"/>
  <c r="K218" i="17"/>
  <c r="J218" i="17"/>
  <c r="H218" i="17"/>
  <c r="G218" i="17"/>
  <c r="F218" i="17"/>
  <c r="R217" i="17"/>
  <c r="Q217" i="17" s="1"/>
  <c r="N217" i="17"/>
  <c r="M217" i="17" s="1"/>
  <c r="J217" i="17"/>
  <c r="I217" i="17" s="1"/>
  <c r="F217" i="17"/>
  <c r="E217" i="17" s="1"/>
  <c r="T216" i="17"/>
  <c r="S216" i="17"/>
  <c r="R216" i="17"/>
  <c r="R10" i="17" s="1"/>
  <c r="P216" i="17"/>
  <c r="O216" i="17"/>
  <c r="N216" i="17"/>
  <c r="L216" i="17"/>
  <c r="K216" i="17"/>
  <c r="J216" i="17"/>
  <c r="H216" i="17"/>
  <c r="G216" i="17"/>
  <c r="F216" i="17"/>
  <c r="T215" i="17"/>
  <c r="T214" i="17" s="1"/>
  <c r="S215" i="17"/>
  <c r="S214" i="17" s="1"/>
  <c r="P215" i="17"/>
  <c r="O215" i="17"/>
  <c r="L215" i="17"/>
  <c r="K215" i="17"/>
  <c r="H215" i="17"/>
  <c r="G215" i="17"/>
  <c r="T213" i="17"/>
  <c r="S213" i="17"/>
  <c r="P213" i="17"/>
  <c r="O213" i="17"/>
  <c r="L213" i="17"/>
  <c r="K213" i="17"/>
  <c r="H213" i="17"/>
  <c r="G213" i="17"/>
  <c r="R31" i="16"/>
  <c r="N31" i="16"/>
  <c r="J31" i="16"/>
  <c r="F31" i="16"/>
  <c r="R625" i="16"/>
  <c r="Q625" i="16" s="1"/>
  <c r="N625" i="16"/>
  <c r="M625" i="16" s="1"/>
  <c r="J625" i="16"/>
  <c r="I625" i="16" s="1"/>
  <c r="F625" i="16"/>
  <c r="E625" i="16" s="1"/>
  <c r="Q624" i="16"/>
  <c r="M624" i="16"/>
  <c r="I624" i="16"/>
  <c r="E624" i="16"/>
  <c r="Q623" i="16"/>
  <c r="M623" i="16"/>
  <c r="I623" i="16"/>
  <c r="E623" i="16"/>
  <c r="Q622" i="16"/>
  <c r="M622" i="16"/>
  <c r="I622" i="16"/>
  <c r="E622" i="16"/>
  <c r="Q621" i="16"/>
  <c r="M621" i="16"/>
  <c r="I621" i="16"/>
  <c r="E621" i="16"/>
  <c r="Q620" i="16"/>
  <c r="M620" i="16"/>
  <c r="I620" i="16"/>
  <c r="E620" i="16"/>
  <c r="Q619" i="16"/>
  <c r="N619" i="16"/>
  <c r="M619" i="16" s="1"/>
  <c r="J619" i="16"/>
  <c r="I619" i="16" s="1"/>
  <c r="H619" i="16"/>
  <c r="G619" i="16"/>
  <c r="F619" i="16"/>
  <c r="Q618" i="16"/>
  <c r="M618" i="16"/>
  <c r="I618" i="16"/>
  <c r="E618" i="16"/>
  <c r="Q617" i="16"/>
  <c r="M617" i="16"/>
  <c r="I617" i="16"/>
  <c r="E617" i="16"/>
  <c r="T616" i="16"/>
  <c r="T608" i="16" s="1"/>
  <c r="S616" i="16"/>
  <c r="R616" i="16"/>
  <c r="P616" i="16"/>
  <c r="P608" i="16" s="1"/>
  <c r="O616" i="16"/>
  <c r="N616" i="16"/>
  <c r="L616" i="16"/>
  <c r="L608" i="16" s="1"/>
  <c r="K616" i="16"/>
  <c r="J616" i="16"/>
  <c r="J608" i="16" s="1"/>
  <c r="H616" i="16"/>
  <c r="H608" i="16" s="1"/>
  <c r="G616" i="16"/>
  <c r="F616" i="16"/>
  <c r="Q615" i="16"/>
  <c r="M615" i="16"/>
  <c r="I615" i="16"/>
  <c r="E615" i="16"/>
  <c r="Q614" i="16"/>
  <c r="M614" i="16"/>
  <c r="I614" i="16"/>
  <c r="E614" i="16"/>
  <c r="Q613" i="16"/>
  <c r="M613" i="16"/>
  <c r="I613" i="16"/>
  <c r="E613" i="16"/>
  <c r="Q612" i="16"/>
  <c r="M612" i="16"/>
  <c r="I612" i="16"/>
  <c r="E612" i="16"/>
  <c r="Q611" i="16"/>
  <c r="N611" i="16"/>
  <c r="M611" i="16" s="1"/>
  <c r="J611" i="16"/>
  <c r="I611" i="16" s="1"/>
  <c r="F611" i="16"/>
  <c r="E611" i="16" s="1"/>
  <c r="T610" i="16"/>
  <c r="R610" i="16"/>
  <c r="P610" i="16"/>
  <c r="N610" i="16"/>
  <c r="L610" i="16"/>
  <c r="J610" i="16"/>
  <c r="H610" i="16"/>
  <c r="F610" i="16"/>
  <c r="T609" i="16"/>
  <c r="R609" i="16"/>
  <c r="P609" i="16"/>
  <c r="N609" i="16"/>
  <c r="L609" i="16"/>
  <c r="J609" i="16"/>
  <c r="H609" i="16"/>
  <c r="F609" i="16"/>
  <c r="T607" i="16"/>
  <c r="S607" i="16"/>
  <c r="R607" i="16"/>
  <c r="P607" i="16"/>
  <c r="O607" i="16"/>
  <c r="L607" i="16"/>
  <c r="K607" i="16"/>
  <c r="H607" i="16"/>
  <c r="G607" i="16"/>
  <c r="Q606" i="16"/>
  <c r="M606" i="16"/>
  <c r="I606" i="16"/>
  <c r="E606" i="16"/>
  <c r="Q605" i="16"/>
  <c r="M605" i="16"/>
  <c r="I605" i="16"/>
  <c r="E605" i="16"/>
  <c r="S604" i="16"/>
  <c r="R604" i="16"/>
  <c r="O604" i="16"/>
  <c r="N604" i="16"/>
  <c r="K604" i="16"/>
  <c r="J604" i="16"/>
  <c r="G604" i="16"/>
  <c r="F604" i="16"/>
  <c r="Q603" i="16"/>
  <c r="M603" i="16"/>
  <c r="I603" i="16"/>
  <c r="E603" i="16"/>
  <c r="Q602" i="16"/>
  <c r="M602" i="16"/>
  <c r="I602" i="16"/>
  <c r="E602" i="16"/>
  <c r="Q601" i="16"/>
  <c r="M601" i="16"/>
  <c r="I601" i="16"/>
  <c r="E601" i="16"/>
  <c r="T600" i="16"/>
  <c r="S600" i="16"/>
  <c r="R600" i="16"/>
  <c r="P600" i="16"/>
  <c r="O600" i="16"/>
  <c r="N600" i="16"/>
  <c r="L600" i="16"/>
  <c r="K600" i="16"/>
  <c r="J600" i="16"/>
  <c r="H600" i="16"/>
  <c r="G600" i="16"/>
  <c r="F600" i="16"/>
  <c r="Q599" i="16"/>
  <c r="M599" i="16"/>
  <c r="I599" i="16"/>
  <c r="E599" i="16"/>
  <c r="T598" i="16"/>
  <c r="S598" i="16"/>
  <c r="R598" i="16"/>
  <c r="P598" i="16"/>
  <c r="O598" i="16"/>
  <c r="N598" i="16"/>
  <c r="L598" i="16"/>
  <c r="K598" i="16"/>
  <c r="J598" i="16"/>
  <c r="H598" i="16"/>
  <c r="G598" i="16"/>
  <c r="F598" i="16"/>
  <c r="T597" i="16"/>
  <c r="T596" i="16" s="1"/>
  <c r="S597" i="16"/>
  <c r="S596" i="16" s="1"/>
  <c r="R597" i="16"/>
  <c r="P597" i="16"/>
  <c r="P596" i="16" s="1"/>
  <c r="O597" i="16"/>
  <c r="O596" i="16" s="1"/>
  <c r="N597" i="16"/>
  <c r="N596" i="16" s="1"/>
  <c r="L597" i="16"/>
  <c r="L596" i="16" s="1"/>
  <c r="K597" i="16"/>
  <c r="K596" i="16" s="1"/>
  <c r="J597" i="16"/>
  <c r="J596" i="16" s="1"/>
  <c r="H597" i="16"/>
  <c r="H596" i="16" s="1"/>
  <c r="G597" i="16"/>
  <c r="F597" i="16"/>
  <c r="T595" i="16"/>
  <c r="S595" i="16"/>
  <c r="R595" i="16"/>
  <c r="P595" i="16"/>
  <c r="O595" i="16"/>
  <c r="N595" i="16"/>
  <c r="L595" i="16"/>
  <c r="K595" i="16"/>
  <c r="J595" i="16"/>
  <c r="H595" i="16"/>
  <c r="G595" i="16"/>
  <c r="F595" i="16"/>
  <c r="Q594" i="16"/>
  <c r="M594" i="16"/>
  <c r="I594" i="16"/>
  <c r="E594" i="16"/>
  <c r="Q593" i="16"/>
  <c r="M593" i="16"/>
  <c r="I593" i="16"/>
  <c r="E593" i="16"/>
  <c r="T592" i="16"/>
  <c r="S592" i="16"/>
  <c r="R592" i="16"/>
  <c r="P592" i="16"/>
  <c r="O592" i="16"/>
  <c r="N592" i="16"/>
  <c r="L592" i="16"/>
  <c r="K592" i="16"/>
  <c r="J592" i="16"/>
  <c r="H592" i="16"/>
  <c r="G592" i="16"/>
  <c r="F592" i="16"/>
  <c r="Q591" i="16"/>
  <c r="M591" i="16"/>
  <c r="I591" i="16"/>
  <c r="E591" i="16"/>
  <c r="Q590" i="16"/>
  <c r="M590" i="16"/>
  <c r="I590" i="16"/>
  <c r="E590" i="16"/>
  <c r="Q589" i="16"/>
  <c r="M589" i="16"/>
  <c r="I589" i="16"/>
  <c r="E589" i="16"/>
  <c r="T588" i="16"/>
  <c r="S588" i="16"/>
  <c r="R588" i="16"/>
  <c r="P588" i="16"/>
  <c r="O588" i="16"/>
  <c r="N588" i="16"/>
  <c r="L588" i="16"/>
  <c r="K588" i="16"/>
  <c r="J588" i="16"/>
  <c r="H588" i="16"/>
  <c r="G588" i="16"/>
  <c r="F588" i="16"/>
  <c r="Q587" i="16"/>
  <c r="M587" i="16"/>
  <c r="I587" i="16"/>
  <c r="E587" i="16"/>
  <c r="Q586" i="16"/>
  <c r="M586" i="16"/>
  <c r="I586" i="16"/>
  <c r="E586" i="16"/>
  <c r="Q585" i="16"/>
  <c r="M585" i="16"/>
  <c r="I585" i="16"/>
  <c r="E585" i="16"/>
  <c r="T584" i="16"/>
  <c r="S584" i="16"/>
  <c r="R584" i="16"/>
  <c r="P584" i="16"/>
  <c r="O584" i="16"/>
  <c r="N584" i="16"/>
  <c r="L584" i="16"/>
  <c r="K584" i="16"/>
  <c r="J584" i="16"/>
  <c r="H584" i="16"/>
  <c r="G584" i="16"/>
  <c r="F584" i="16"/>
  <c r="Q583" i="16"/>
  <c r="M583" i="16"/>
  <c r="I583" i="16"/>
  <c r="E583" i="16"/>
  <c r="Q582" i="16"/>
  <c r="M582" i="16"/>
  <c r="I582" i="16"/>
  <c r="E582" i="16"/>
  <c r="Q581" i="16"/>
  <c r="M581" i="16"/>
  <c r="I581" i="16"/>
  <c r="E581" i="16"/>
  <c r="T580" i="16"/>
  <c r="S580" i="16"/>
  <c r="R580" i="16"/>
  <c r="P580" i="16"/>
  <c r="O580" i="16"/>
  <c r="N580" i="16"/>
  <c r="L580" i="16"/>
  <c r="K580" i="16"/>
  <c r="J580" i="16"/>
  <c r="H580" i="16"/>
  <c r="G580" i="16"/>
  <c r="F580" i="16"/>
  <c r="R579" i="16"/>
  <c r="Q579" i="16" s="1"/>
  <c r="N579" i="16"/>
  <c r="M579" i="16" s="1"/>
  <c r="J579" i="16"/>
  <c r="I579" i="16" s="1"/>
  <c r="F579" i="16"/>
  <c r="E579" i="16" s="1"/>
  <c r="Q578" i="16"/>
  <c r="M578" i="16"/>
  <c r="I578" i="16"/>
  <c r="E578" i="16"/>
  <c r="Q577" i="16"/>
  <c r="M577" i="16"/>
  <c r="I577" i="16"/>
  <c r="E577" i="16"/>
  <c r="T576" i="16"/>
  <c r="S576" i="16"/>
  <c r="R576" i="16"/>
  <c r="P576" i="16"/>
  <c r="O576" i="16"/>
  <c r="N576" i="16"/>
  <c r="L576" i="16"/>
  <c r="K576" i="16"/>
  <c r="J576" i="16"/>
  <c r="H576" i="16"/>
  <c r="G576" i="16"/>
  <c r="F576" i="16"/>
  <c r="Q575" i="16"/>
  <c r="M575" i="16"/>
  <c r="I575" i="16"/>
  <c r="E575" i="16"/>
  <c r="Q574" i="16"/>
  <c r="M574" i="16"/>
  <c r="I574" i="16"/>
  <c r="E574" i="16"/>
  <c r="Q573" i="16"/>
  <c r="M573" i="16"/>
  <c r="I573" i="16"/>
  <c r="E573" i="16"/>
  <c r="T572" i="16"/>
  <c r="S572" i="16"/>
  <c r="R572" i="16"/>
  <c r="P572" i="16"/>
  <c r="O572" i="16"/>
  <c r="N572" i="16"/>
  <c r="L572" i="16"/>
  <c r="K572" i="16"/>
  <c r="J572" i="16"/>
  <c r="H572" i="16"/>
  <c r="G572" i="16"/>
  <c r="F572" i="16"/>
  <c r="Q571" i="16"/>
  <c r="M571" i="16"/>
  <c r="I571" i="16"/>
  <c r="E571" i="16"/>
  <c r="Q570" i="16"/>
  <c r="M570" i="16"/>
  <c r="I570" i="16"/>
  <c r="E570" i="16"/>
  <c r="Q569" i="16"/>
  <c r="M569" i="16"/>
  <c r="I569" i="16"/>
  <c r="E569" i="16"/>
  <c r="T568" i="16"/>
  <c r="S568" i="16"/>
  <c r="R568" i="16"/>
  <c r="P568" i="16"/>
  <c r="O568" i="16"/>
  <c r="N568" i="16"/>
  <c r="L568" i="16"/>
  <c r="K568" i="16"/>
  <c r="J568" i="16"/>
  <c r="H568" i="16"/>
  <c r="G568" i="16"/>
  <c r="F568" i="16"/>
  <c r="Q567" i="16"/>
  <c r="M567" i="16"/>
  <c r="I567" i="16"/>
  <c r="E567" i="16"/>
  <c r="Q566" i="16"/>
  <c r="M566" i="16"/>
  <c r="I566" i="16"/>
  <c r="E566" i="16"/>
  <c r="Q565" i="16"/>
  <c r="M565" i="16"/>
  <c r="I565" i="16"/>
  <c r="E565" i="16"/>
  <c r="T564" i="16"/>
  <c r="S564" i="16"/>
  <c r="R564" i="16"/>
  <c r="P564" i="16"/>
  <c r="O564" i="16"/>
  <c r="N564" i="16"/>
  <c r="L564" i="16"/>
  <c r="K564" i="16"/>
  <c r="J564" i="16"/>
  <c r="H564" i="16"/>
  <c r="G564" i="16"/>
  <c r="F564" i="16"/>
  <c r="Q563" i="16"/>
  <c r="M563" i="16"/>
  <c r="I563" i="16"/>
  <c r="E563" i="16"/>
  <c r="Q562" i="16"/>
  <c r="M562" i="16"/>
  <c r="I562" i="16"/>
  <c r="E562" i="16"/>
  <c r="Q561" i="16"/>
  <c r="M561" i="16"/>
  <c r="I561" i="16"/>
  <c r="E561" i="16"/>
  <c r="T560" i="16"/>
  <c r="S560" i="16"/>
  <c r="R560" i="16"/>
  <c r="P560" i="16"/>
  <c r="O560" i="16"/>
  <c r="N560" i="16"/>
  <c r="L560" i="16"/>
  <c r="K560" i="16"/>
  <c r="J560" i="16"/>
  <c r="H560" i="16"/>
  <c r="G560" i="16"/>
  <c r="F560" i="16"/>
  <c r="Q559" i="16"/>
  <c r="M559" i="16"/>
  <c r="I559" i="16"/>
  <c r="E559" i="16"/>
  <c r="Q558" i="16"/>
  <c r="M558" i="16"/>
  <c r="I558" i="16"/>
  <c r="E558" i="16"/>
  <c r="Q557" i="16"/>
  <c r="M557" i="16"/>
  <c r="I557" i="16"/>
  <c r="E557" i="16"/>
  <c r="T556" i="16"/>
  <c r="S556" i="16"/>
  <c r="R556" i="16"/>
  <c r="P556" i="16"/>
  <c r="O556" i="16"/>
  <c r="N556" i="16"/>
  <c r="L556" i="16"/>
  <c r="K556" i="16"/>
  <c r="J556" i="16"/>
  <c r="H556" i="16"/>
  <c r="G556" i="16"/>
  <c r="F556" i="16"/>
  <c r="Q555" i="16"/>
  <c r="M555" i="16"/>
  <c r="I555" i="16"/>
  <c r="E555" i="16"/>
  <c r="Q554" i="16"/>
  <c r="M554" i="16"/>
  <c r="I554" i="16"/>
  <c r="E554" i="16"/>
  <c r="Q553" i="16"/>
  <c r="M553" i="16"/>
  <c r="I553" i="16"/>
  <c r="E553" i="16"/>
  <c r="T552" i="16"/>
  <c r="S552" i="16"/>
  <c r="R552" i="16"/>
  <c r="P552" i="16"/>
  <c r="O552" i="16"/>
  <c r="N552" i="16"/>
  <c r="L552" i="16"/>
  <c r="K552" i="16"/>
  <c r="J552" i="16"/>
  <c r="H552" i="16"/>
  <c r="G552" i="16"/>
  <c r="F552" i="16"/>
  <c r="Q551" i="16"/>
  <c r="M551" i="16"/>
  <c r="I551" i="16"/>
  <c r="E551" i="16"/>
  <c r="Q550" i="16"/>
  <c r="M550" i="16"/>
  <c r="I550" i="16"/>
  <c r="E550" i="16"/>
  <c r="Q549" i="16"/>
  <c r="M549" i="16"/>
  <c r="I549" i="16"/>
  <c r="E549" i="16"/>
  <c r="T548" i="16"/>
  <c r="S548" i="16"/>
  <c r="R548" i="16"/>
  <c r="P548" i="16"/>
  <c r="O548" i="16"/>
  <c r="N548" i="16"/>
  <c r="L548" i="16"/>
  <c r="K548" i="16"/>
  <c r="J548" i="16"/>
  <c r="H548" i="16"/>
  <c r="G548" i="16"/>
  <c r="F548" i="16"/>
  <c r="Q547" i="16"/>
  <c r="M547" i="16"/>
  <c r="I547" i="16"/>
  <c r="E547" i="16"/>
  <c r="Q546" i="16"/>
  <c r="M546" i="16"/>
  <c r="I546" i="16"/>
  <c r="E546" i="16"/>
  <c r="Q545" i="16"/>
  <c r="M545" i="16"/>
  <c r="I545" i="16"/>
  <c r="E545" i="16"/>
  <c r="T544" i="16"/>
  <c r="S544" i="16"/>
  <c r="R544" i="16"/>
  <c r="P544" i="16"/>
  <c r="O544" i="16"/>
  <c r="N544" i="16"/>
  <c r="L544" i="16"/>
  <c r="K544" i="16"/>
  <c r="J544" i="16"/>
  <c r="H544" i="16"/>
  <c r="G544" i="16"/>
  <c r="F544" i="16"/>
  <c r="Q543" i="16"/>
  <c r="M543" i="16"/>
  <c r="I543" i="16"/>
  <c r="E543" i="16"/>
  <c r="Q542" i="16"/>
  <c r="M542" i="16"/>
  <c r="I542" i="16"/>
  <c r="E542" i="16"/>
  <c r="Q541" i="16"/>
  <c r="M541" i="16"/>
  <c r="I541" i="16"/>
  <c r="E541" i="16"/>
  <c r="T540" i="16"/>
  <c r="S540" i="16"/>
  <c r="R540" i="16"/>
  <c r="P540" i="16"/>
  <c r="O540" i="16"/>
  <c r="N540" i="16"/>
  <c r="L540" i="16"/>
  <c r="K540" i="16"/>
  <c r="J540" i="16"/>
  <c r="H540" i="16"/>
  <c r="G540" i="16"/>
  <c r="F540" i="16"/>
  <c r="Q539" i="16"/>
  <c r="M539" i="16"/>
  <c r="I539" i="16"/>
  <c r="E539" i="16"/>
  <c r="Q538" i="16"/>
  <c r="M538" i="16"/>
  <c r="I538" i="16"/>
  <c r="E538" i="16"/>
  <c r="Q537" i="16"/>
  <c r="M537" i="16"/>
  <c r="I537" i="16"/>
  <c r="E537" i="16"/>
  <c r="T536" i="16"/>
  <c r="S536" i="16"/>
  <c r="R536" i="16"/>
  <c r="P536" i="16"/>
  <c r="O536" i="16"/>
  <c r="N536" i="16"/>
  <c r="L536" i="16"/>
  <c r="K536" i="16"/>
  <c r="J536" i="16"/>
  <c r="H536" i="16"/>
  <c r="G536" i="16"/>
  <c r="F536" i="16"/>
  <c r="Q535" i="16"/>
  <c r="M535" i="16"/>
  <c r="I535" i="16"/>
  <c r="E535" i="16"/>
  <c r="Q534" i="16"/>
  <c r="M534" i="16"/>
  <c r="I534" i="16"/>
  <c r="E534" i="16"/>
  <c r="Q533" i="16"/>
  <c r="M533" i="16"/>
  <c r="I533" i="16"/>
  <c r="E533" i="16"/>
  <c r="T532" i="16"/>
  <c r="S532" i="16"/>
  <c r="R532" i="16"/>
  <c r="P532" i="16"/>
  <c r="O532" i="16"/>
  <c r="N532" i="16"/>
  <c r="L532" i="16"/>
  <c r="K532" i="16"/>
  <c r="J532" i="16"/>
  <c r="H532" i="16"/>
  <c r="G532" i="16"/>
  <c r="F532" i="16"/>
  <c r="R531" i="16"/>
  <c r="Q531" i="16" s="1"/>
  <c r="N531" i="16"/>
  <c r="M531" i="16" s="1"/>
  <c r="J531" i="16"/>
  <c r="I531" i="16" s="1"/>
  <c r="F531" i="16"/>
  <c r="E531" i="16" s="1"/>
  <c r="Q530" i="16"/>
  <c r="M530" i="16"/>
  <c r="I530" i="16"/>
  <c r="E530" i="16"/>
  <c r="Q529" i="16"/>
  <c r="M529" i="16"/>
  <c r="I529" i="16"/>
  <c r="E529" i="16"/>
  <c r="T528" i="16"/>
  <c r="S528" i="16"/>
  <c r="R528" i="16"/>
  <c r="P528" i="16"/>
  <c r="O528" i="16"/>
  <c r="N528" i="16"/>
  <c r="L528" i="16"/>
  <c r="K528" i="16"/>
  <c r="J528" i="16"/>
  <c r="H528" i="16"/>
  <c r="G528" i="16"/>
  <c r="F528" i="16"/>
  <c r="Q527" i="16"/>
  <c r="M527" i="16"/>
  <c r="I527" i="16"/>
  <c r="E527" i="16"/>
  <c r="Q526" i="16"/>
  <c r="M526" i="16"/>
  <c r="I526" i="16"/>
  <c r="E526" i="16"/>
  <c r="Q525" i="16"/>
  <c r="M525" i="16"/>
  <c r="I525" i="16"/>
  <c r="E525" i="16"/>
  <c r="T524" i="16"/>
  <c r="S524" i="16"/>
  <c r="R524" i="16"/>
  <c r="P524" i="16"/>
  <c r="O524" i="16"/>
  <c r="N524" i="16"/>
  <c r="L524" i="16"/>
  <c r="K524" i="16"/>
  <c r="J524" i="16"/>
  <c r="H524" i="16"/>
  <c r="G524" i="16"/>
  <c r="F524" i="16"/>
  <c r="Q523" i="16"/>
  <c r="M523" i="16"/>
  <c r="I523" i="16"/>
  <c r="E523" i="16"/>
  <c r="Q522" i="16"/>
  <c r="M522" i="16"/>
  <c r="I522" i="16"/>
  <c r="E522" i="16"/>
  <c r="Q521" i="16"/>
  <c r="M521" i="16"/>
  <c r="I521" i="16"/>
  <c r="E521" i="16"/>
  <c r="T520" i="16"/>
  <c r="S520" i="16"/>
  <c r="R520" i="16"/>
  <c r="P520" i="16"/>
  <c r="O520" i="16"/>
  <c r="N520" i="16"/>
  <c r="L520" i="16"/>
  <c r="K520" i="16"/>
  <c r="J520" i="16"/>
  <c r="H520" i="16"/>
  <c r="G520" i="16"/>
  <c r="F520" i="16"/>
  <c r="Q519" i="16"/>
  <c r="M519" i="16"/>
  <c r="I519" i="16"/>
  <c r="E519" i="16"/>
  <c r="Q518" i="16"/>
  <c r="M518" i="16"/>
  <c r="I518" i="16"/>
  <c r="E518" i="16"/>
  <c r="Q517" i="16"/>
  <c r="M517" i="16"/>
  <c r="I517" i="16"/>
  <c r="E517" i="16"/>
  <c r="T516" i="16"/>
  <c r="S516" i="16"/>
  <c r="R516" i="16"/>
  <c r="P516" i="16"/>
  <c r="O516" i="16"/>
  <c r="N516" i="16"/>
  <c r="L516" i="16"/>
  <c r="K516" i="16"/>
  <c r="J516" i="16"/>
  <c r="H516" i="16"/>
  <c r="G516" i="16"/>
  <c r="F516" i="16"/>
  <c r="Q515" i="16"/>
  <c r="M515" i="16"/>
  <c r="I515" i="16"/>
  <c r="E515" i="16"/>
  <c r="Q514" i="16"/>
  <c r="M514" i="16"/>
  <c r="I514" i="16"/>
  <c r="E514" i="16"/>
  <c r="Q513" i="16"/>
  <c r="M513" i="16"/>
  <c r="I513" i="16"/>
  <c r="E513" i="16"/>
  <c r="T512" i="16"/>
  <c r="S512" i="16"/>
  <c r="R512" i="16"/>
  <c r="P512" i="16"/>
  <c r="O512" i="16"/>
  <c r="N512" i="16"/>
  <c r="L512" i="16"/>
  <c r="K512" i="16"/>
  <c r="J512" i="16"/>
  <c r="H512" i="16"/>
  <c r="G512" i="16"/>
  <c r="F512" i="16"/>
  <c r="Q511" i="16"/>
  <c r="M511" i="16"/>
  <c r="I511" i="16"/>
  <c r="E511" i="16"/>
  <c r="Q510" i="16"/>
  <c r="M510" i="16"/>
  <c r="I510" i="16"/>
  <c r="E510" i="16"/>
  <c r="Q509" i="16"/>
  <c r="M509" i="16"/>
  <c r="I509" i="16"/>
  <c r="E509" i="16"/>
  <c r="T508" i="16"/>
  <c r="S508" i="16"/>
  <c r="R508" i="16"/>
  <c r="P508" i="16"/>
  <c r="O508" i="16"/>
  <c r="N508" i="16"/>
  <c r="L508" i="16"/>
  <c r="K508" i="16"/>
  <c r="J508" i="16"/>
  <c r="H508" i="16"/>
  <c r="G508" i="16"/>
  <c r="F508" i="16"/>
  <c r="Q507" i="16"/>
  <c r="M507" i="16"/>
  <c r="I507" i="16"/>
  <c r="E507" i="16"/>
  <c r="Q506" i="16"/>
  <c r="M506" i="16"/>
  <c r="I506" i="16"/>
  <c r="E506" i="16"/>
  <c r="Q505" i="16"/>
  <c r="M505" i="16"/>
  <c r="I505" i="16"/>
  <c r="E505" i="16"/>
  <c r="T504" i="16"/>
  <c r="S504" i="16"/>
  <c r="R504" i="16"/>
  <c r="P504" i="16"/>
  <c r="O504" i="16"/>
  <c r="N504" i="16"/>
  <c r="L504" i="16"/>
  <c r="K504" i="16"/>
  <c r="J504" i="16"/>
  <c r="H504" i="16"/>
  <c r="G504" i="16"/>
  <c r="F504" i="16"/>
  <c r="Q503" i="16"/>
  <c r="M503" i="16"/>
  <c r="I503" i="16"/>
  <c r="E503" i="16"/>
  <c r="Q502" i="16"/>
  <c r="M502" i="16"/>
  <c r="I502" i="16"/>
  <c r="E502" i="16"/>
  <c r="Q501" i="16"/>
  <c r="M501" i="16"/>
  <c r="I501" i="16"/>
  <c r="E501" i="16"/>
  <c r="T500" i="16"/>
  <c r="S500" i="16"/>
  <c r="R500" i="16"/>
  <c r="P500" i="16"/>
  <c r="O500" i="16"/>
  <c r="N500" i="16"/>
  <c r="L500" i="16"/>
  <c r="K500" i="16"/>
  <c r="J500" i="16"/>
  <c r="H500" i="16"/>
  <c r="G500" i="16"/>
  <c r="F500" i="16"/>
  <c r="Q499" i="16"/>
  <c r="M499" i="16"/>
  <c r="I499" i="16"/>
  <c r="E499" i="16"/>
  <c r="Q498" i="16"/>
  <c r="M498" i="16"/>
  <c r="I498" i="16"/>
  <c r="E498" i="16"/>
  <c r="R497" i="16"/>
  <c r="Q497" i="16" s="1"/>
  <c r="N497" i="16"/>
  <c r="M497" i="16" s="1"/>
  <c r="J497" i="16"/>
  <c r="I497" i="16" s="1"/>
  <c r="F497" i="16"/>
  <c r="E497" i="16" s="1"/>
  <c r="T496" i="16"/>
  <c r="S496" i="16"/>
  <c r="P496" i="16"/>
  <c r="O496" i="16"/>
  <c r="L496" i="16"/>
  <c r="K496" i="16"/>
  <c r="H496" i="16"/>
  <c r="G496" i="16"/>
  <c r="R495" i="16"/>
  <c r="Q495" i="16" s="1"/>
  <c r="N495" i="16"/>
  <c r="M495" i="16" s="1"/>
  <c r="J495" i="16"/>
  <c r="I495" i="16" s="1"/>
  <c r="F495" i="16"/>
  <c r="E495" i="16" s="1"/>
  <c r="T494" i="16"/>
  <c r="S494" i="16"/>
  <c r="R494" i="16"/>
  <c r="P494" i="16"/>
  <c r="O494" i="16"/>
  <c r="N494" i="16"/>
  <c r="L494" i="16"/>
  <c r="K494" i="16"/>
  <c r="J494" i="16"/>
  <c r="H494" i="16"/>
  <c r="G494" i="16"/>
  <c r="F494" i="16"/>
  <c r="T493" i="16"/>
  <c r="T492" i="16" s="1"/>
  <c r="S493" i="16"/>
  <c r="P493" i="16"/>
  <c r="O493" i="16"/>
  <c r="L493" i="16"/>
  <c r="K493" i="16"/>
  <c r="H493" i="16"/>
  <c r="G493" i="16"/>
  <c r="T491" i="16"/>
  <c r="S491" i="16"/>
  <c r="P491" i="16"/>
  <c r="O491" i="16"/>
  <c r="L491" i="16"/>
  <c r="K491" i="16"/>
  <c r="H491" i="16"/>
  <c r="G491" i="16"/>
  <c r="R490" i="16"/>
  <c r="Q490" i="16" s="1"/>
  <c r="N490" i="16"/>
  <c r="M490" i="16" s="1"/>
  <c r="J490" i="16"/>
  <c r="I490" i="16" s="1"/>
  <c r="F490" i="16"/>
  <c r="E490" i="16" s="1"/>
  <c r="R485" i="16"/>
  <c r="Q485" i="16" s="1"/>
  <c r="N485" i="16"/>
  <c r="M485" i="16" s="1"/>
  <c r="J485" i="16"/>
  <c r="I485" i="16" s="1"/>
  <c r="F485" i="16"/>
  <c r="E485" i="16" s="1"/>
  <c r="Q484" i="16"/>
  <c r="M484" i="16"/>
  <c r="I484" i="16"/>
  <c r="E484" i="16"/>
  <c r="Q483" i="16"/>
  <c r="M483" i="16"/>
  <c r="I483" i="16"/>
  <c r="E483" i="16"/>
  <c r="T482" i="16"/>
  <c r="S482" i="16"/>
  <c r="R482" i="16"/>
  <c r="P482" i="16"/>
  <c r="O482" i="16"/>
  <c r="N482" i="16"/>
  <c r="L482" i="16"/>
  <c r="K482" i="16"/>
  <c r="J482" i="16"/>
  <c r="H482" i="16"/>
  <c r="G482" i="16"/>
  <c r="F482" i="16"/>
  <c r="Q481" i="16"/>
  <c r="M481" i="16"/>
  <c r="I481" i="16"/>
  <c r="E481" i="16"/>
  <c r="Q480" i="16"/>
  <c r="M480" i="16"/>
  <c r="I480" i="16"/>
  <c r="E480" i="16"/>
  <c r="Q479" i="16"/>
  <c r="M479" i="16"/>
  <c r="I479" i="16"/>
  <c r="E479" i="16"/>
  <c r="T478" i="16"/>
  <c r="S478" i="16"/>
  <c r="R478" i="16"/>
  <c r="P478" i="16"/>
  <c r="O478" i="16"/>
  <c r="N478" i="16"/>
  <c r="L478" i="16"/>
  <c r="K478" i="16"/>
  <c r="J478" i="16"/>
  <c r="H478" i="16"/>
  <c r="G478" i="16"/>
  <c r="F478" i="16"/>
  <c r="Q477" i="16"/>
  <c r="M477" i="16"/>
  <c r="I477" i="16"/>
  <c r="E477" i="16"/>
  <c r="Q476" i="16"/>
  <c r="M476" i="16"/>
  <c r="I476" i="16"/>
  <c r="E476" i="16"/>
  <c r="Q475" i="16"/>
  <c r="M475" i="16"/>
  <c r="I475" i="16"/>
  <c r="E475" i="16"/>
  <c r="T474" i="16"/>
  <c r="S474" i="16"/>
  <c r="R474" i="16"/>
  <c r="P474" i="16"/>
  <c r="O474" i="16"/>
  <c r="N474" i="16"/>
  <c r="L474" i="16"/>
  <c r="K474" i="16"/>
  <c r="J474" i="16"/>
  <c r="H474" i="16"/>
  <c r="G474" i="16"/>
  <c r="F474" i="16"/>
  <c r="Q473" i="16"/>
  <c r="M473" i="16"/>
  <c r="I473" i="16"/>
  <c r="E473" i="16"/>
  <c r="Q472" i="16"/>
  <c r="M472" i="16"/>
  <c r="I472" i="16"/>
  <c r="E472" i="16"/>
  <c r="Q471" i="16"/>
  <c r="M471" i="16"/>
  <c r="I471" i="16"/>
  <c r="E471" i="16"/>
  <c r="T470" i="16"/>
  <c r="S470" i="16"/>
  <c r="R470" i="16"/>
  <c r="P470" i="16"/>
  <c r="O470" i="16"/>
  <c r="N470" i="16"/>
  <c r="L470" i="16"/>
  <c r="K470" i="16"/>
  <c r="J470" i="16"/>
  <c r="H470" i="16"/>
  <c r="G470" i="16"/>
  <c r="F470" i="16"/>
  <c r="Q469" i="16"/>
  <c r="M469" i="16"/>
  <c r="I469" i="16"/>
  <c r="E469" i="16"/>
  <c r="Q468" i="16"/>
  <c r="M468" i="16"/>
  <c r="I468" i="16"/>
  <c r="E468" i="16"/>
  <c r="Q467" i="16"/>
  <c r="M467" i="16"/>
  <c r="I467" i="16"/>
  <c r="E467" i="16"/>
  <c r="T466" i="16"/>
  <c r="S466" i="16"/>
  <c r="R466" i="16"/>
  <c r="P466" i="16"/>
  <c r="O466" i="16"/>
  <c r="N466" i="16"/>
  <c r="L466" i="16"/>
  <c r="K466" i="16"/>
  <c r="J466" i="16"/>
  <c r="H466" i="16"/>
  <c r="G466" i="16"/>
  <c r="F466" i="16"/>
  <c r="Q465" i="16"/>
  <c r="M465" i="16"/>
  <c r="I465" i="16"/>
  <c r="E465" i="16"/>
  <c r="Q464" i="16"/>
  <c r="M464" i="16"/>
  <c r="I464" i="16"/>
  <c r="E464" i="16"/>
  <c r="Q463" i="16"/>
  <c r="M463" i="16"/>
  <c r="I463" i="16"/>
  <c r="E463" i="16"/>
  <c r="T462" i="16"/>
  <c r="S462" i="16"/>
  <c r="R462" i="16"/>
  <c r="P462" i="16"/>
  <c r="O462" i="16"/>
  <c r="N462" i="16"/>
  <c r="L462" i="16"/>
  <c r="K462" i="16"/>
  <c r="J462" i="16"/>
  <c r="H462" i="16"/>
  <c r="G462" i="16"/>
  <c r="F462" i="16"/>
  <c r="Q461" i="16"/>
  <c r="M461" i="16"/>
  <c r="I461" i="16"/>
  <c r="E461" i="16"/>
  <c r="Q460" i="16"/>
  <c r="M460" i="16"/>
  <c r="I460" i="16"/>
  <c r="E460" i="16"/>
  <c r="Q459" i="16"/>
  <c r="M459" i="16"/>
  <c r="I459" i="16"/>
  <c r="E459" i="16"/>
  <c r="T458" i="16"/>
  <c r="S458" i="16"/>
  <c r="R458" i="16"/>
  <c r="P458" i="16"/>
  <c r="O458" i="16"/>
  <c r="N458" i="16"/>
  <c r="L458" i="16"/>
  <c r="K458" i="16"/>
  <c r="J458" i="16"/>
  <c r="H458" i="16"/>
  <c r="G458" i="16"/>
  <c r="F458" i="16"/>
  <c r="Q457" i="16"/>
  <c r="M457" i="16"/>
  <c r="I457" i="16"/>
  <c r="E457" i="16"/>
  <c r="Q456" i="16"/>
  <c r="M456" i="16"/>
  <c r="I456" i="16"/>
  <c r="E456" i="16"/>
  <c r="Q455" i="16"/>
  <c r="M455" i="16"/>
  <c r="I455" i="16"/>
  <c r="E455" i="16"/>
  <c r="T454" i="16"/>
  <c r="S454" i="16"/>
  <c r="R454" i="16"/>
  <c r="P454" i="16"/>
  <c r="O454" i="16"/>
  <c r="N454" i="16"/>
  <c r="L454" i="16"/>
  <c r="K454" i="16"/>
  <c r="J454" i="16"/>
  <c r="H454" i="16"/>
  <c r="G454" i="16"/>
  <c r="F454" i="16"/>
  <c r="Q453" i="16"/>
  <c r="M453" i="16"/>
  <c r="I453" i="16"/>
  <c r="E453" i="16"/>
  <c r="Q452" i="16"/>
  <c r="M452" i="16"/>
  <c r="I452" i="16"/>
  <c r="E452" i="16"/>
  <c r="Q451" i="16"/>
  <c r="M451" i="16"/>
  <c r="I451" i="16"/>
  <c r="E451" i="16"/>
  <c r="T450" i="16"/>
  <c r="S450" i="16"/>
  <c r="R450" i="16"/>
  <c r="P450" i="16"/>
  <c r="O450" i="16"/>
  <c r="N450" i="16"/>
  <c r="L450" i="16"/>
  <c r="K450" i="16"/>
  <c r="J450" i="16"/>
  <c r="H450" i="16"/>
  <c r="G450" i="16"/>
  <c r="F450" i="16"/>
  <c r="Q449" i="16"/>
  <c r="M449" i="16"/>
  <c r="I449" i="16"/>
  <c r="E449" i="16"/>
  <c r="Q448" i="16"/>
  <c r="M448" i="16"/>
  <c r="I448" i="16"/>
  <c r="E448" i="16"/>
  <c r="Q447" i="16"/>
  <c r="M447" i="16"/>
  <c r="I447" i="16"/>
  <c r="E447" i="16"/>
  <c r="T446" i="16"/>
  <c r="S446" i="16"/>
  <c r="R446" i="16"/>
  <c r="P446" i="16"/>
  <c r="O446" i="16"/>
  <c r="N446" i="16"/>
  <c r="L446" i="16"/>
  <c r="K446" i="16"/>
  <c r="J446" i="16"/>
  <c r="H446" i="16"/>
  <c r="G446" i="16"/>
  <c r="F446" i="16"/>
  <c r="Q445" i="16"/>
  <c r="M445" i="16"/>
  <c r="I445" i="16"/>
  <c r="E445" i="16"/>
  <c r="Q444" i="16"/>
  <c r="M444" i="16"/>
  <c r="I444" i="16"/>
  <c r="E444" i="16"/>
  <c r="Q443" i="16"/>
  <c r="M443" i="16"/>
  <c r="I443" i="16"/>
  <c r="E443" i="16"/>
  <c r="T442" i="16"/>
  <c r="S442" i="16"/>
  <c r="R442" i="16"/>
  <c r="P442" i="16"/>
  <c r="O442" i="16"/>
  <c r="N442" i="16"/>
  <c r="L442" i="16"/>
  <c r="K442" i="16"/>
  <c r="J442" i="16"/>
  <c r="H442" i="16"/>
  <c r="G442" i="16"/>
  <c r="F442" i="16"/>
  <c r="Q441" i="16"/>
  <c r="M441" i="16"/>
  <c r="I441" i="16"/>
  <c r="E441" i="16"/>
  <c r="Q440" i="16"/>
  <c r="M440" i="16"/>
  <c r="I440" i="16"/>
  <c r="E440" i="16"/>
  <c r="Q439" i="16"/>
  <c r="M439" i="16"/>
  <c r="I439" i="16"/>
  <c r="E439" i="16"/>
  <c r="T438" i="16"/>
  <c r="S438" i="16"/>
  <c r="R438" i="16"/>
  <c r="P438" i="16"/>
  <c r="O438" i="16"/>
  <c r="N438" i="16"/>
  <c r="L438" i="16"/>
  <c r="K438" i="16"/>
  <c r="J438" i="16"/>
  <c r="H438" i="16"/>
  <c r="G438" i="16"/>
  <c r="F438" i="16"/>
  <c r="Q437" i="16"/>
  <c r="M437" i="16"/>
  <c r="I437" i="16"/>
  <c r="E437" i="16"/>
  <c r="Q436" i="16"/>
  <c r="M436" i="16"/>
  <c r="I436" i="16"/>
  <c r="E436" i="16"/>
  <c r="Q435" i="16"/>
  <c r="M435" i="16"/>
  <c r="I435" i="16"/>
  <c r="E435" i="16"/>
  <c r="T434" i="16"/>
  <c r="S434" i="16"/>
  <c r="R434" i="16"/>
  <c r="P434" i="16"/>
  <c r="O434" i="16"/>
  <c r="N434" i="16"/>
  <c r="L434" i="16"/>
  <c r="K434" i="16"/>
  <c r="J434" i="16"/>
  <c r="H434" i="16"/>
  <c r="G434" i="16"/>
  <c r="F434" i="16"/>
  <c r="Q433" i="16"/>
  <c r="M433" i="16"/>
  <c r="I433" i="16"/>
  <c r="E433" i="16"/>
  <c r="Q432" i="16"/>
  <c r="M432" i="16"/>
  <c r="I432" i="16"/>
  <c r="E432" i="16"/>
  <c r="Q431" i="16"/>
  <c r="M431" i="16"/>
  <c r="I431" i="16"/>
  <c r="E431" i="16"/>
  <c r="T430" i="16"/>
  <c r="S430" i="16"/>
  <c r="R430" i="16"/>
  <c r="P430" i="16"/>
  <c r="O430" i="16"/>
  <c r="N430" i="16"/>
  <c r="L430" i="16"/>
  <c r="K430" i="16"/>
  <c r="J430" i="16"/>
  <c r="H430" i="16"/>
  <c r="G430" i="16"/>
  <c r="F430" i="16"/>
  <c r="Q429" i="16"/>
  <c r="M429" i="16"/>
  <c r="I429" i="16"/>
  <c r="E429" i="16"/>
  <c r="Q428" i="16"/>
  <c r="M428" i="16"/>
  <c r="I428" i="16"/>
  <c r="E428" i="16"/>
  <c r="Q427" i="16"/>
  <c r="M427" i="16"/>
  <c r="I427" i="16"/>
  <c r="E427" i="16"/>
  <c r="T426" i="16"/>
  <c r="S426" i="16"/>
  <c r="R426" i="16"/>
  <c r="P426" i="16"/>
  <c r="O426" i="16"/>
  <c r="N426" i="16"/>
  <c r="L426" i="16"/>
  <c r="K426" i="16"/>
  <c r="J426" i="16"/>
  <c r="H426" i="16"/>
  <c r="G426" i="16"/>
  <c r="F426" i="16"/>
  <c r="Q425" i="16"/>
  <c r="M425" i="16"/>
  <c r="I425" i="16"/>
  <c r="E425" i="16"/>
  <c r="Q424" i="16"/>
  <c r="M424" i="16"/>
  <c r="I424" i="16"/>
  <c r="E424" i="16"/>
  <c r="Q423" i="16"/>
  <c r="M423" i="16"/>
  <c r="I423" i="16"/>
  <c r="E423" i="16"/>
  <c r="T422" i="16"/>
  <c r="S422" i="16"/>
  <c r="R422" i="16"/>
  <c r="P422" i="16"/>
  <c r="O422" i="16"/>
  <c r="N422" i="16"/>
  <c r="L422" i="16"/>
  <c r="K422" i="16"/>
  <c r="J422" i="16"/>
  <c r="H422" i="16"/>
  <c r="G422" i="16"/>
  <c r="F422" i="16"/>
  <c r="Q421" i="16"/>
  <c r="M421" i="16"/>
  <c r="I421" i="16"/>
  <c r="E421" i="16"/>
  <c r="Q420" i="16"/>
  <c r="M420" i="16"/>
  <c r="I420" i="16"/>
  <c r="E420" i="16"/>
  <c r="Q419" i="16"/>
  <c r="M419" i="16"/>
  <c r="I419" i="16"/>
  <c r="E419" i="16"/>
  <c r="T418" i="16"/>
  <c r="S418" i="16"/>
  <c r="R418" i="16"/>
  <c r="P418" i="16"/>
  <c r="O418" i="16"/>
  <c r="N418" i="16"/>
  <c r="L418" i="16"/>
  <c r="K418" i="16"/>
  <c r="J418" i="16"/>
  <c r="H418" i="16"/>
  <c r="G418" i="16"/>
  <c r="F418" i="16"/>
  <c r="Q417" i="16"/>
  <c r="M417" i="16"/>
  <c r="I417" i="16"/>
  <c r="E417" i="16"/>
  <c r="Q416" i="16"/>
  <c r="M416" i="16"/>
  <c r="I416" i="16"/>
  <c r="E416" i="16"/>
  <c r="Q415" i="16"/>
  <c r="M415" i="16"/>
  <c r="I415" i="16"/>
  <c r="E415" i="16"/>
  <c r="T414" i="16"/>
  <c r="S414" i="16"/>
  <c r="R414" i="16"/>
  <c r="P414" i="16"/>
  <c r="O414" i="16"/>
  <c r="N414" i="16"/>
  <c r="L414" i="16"/>
  <c r="K414" i="16"/>
  <c r="J414" i="16"/>
  <c r="H414" i="16"/>
  <c r="G414" i="16"/>
  <c r="F414" i="16"/>
  <c r="Q413" i="16"/>
  <c r="M413" i="16"/>
  <c r="I413" i="16"/>
  <c r="E413" i="16"/>
  <c r="Q412" i="16"/>
  <c r="M412" i="16"/>
  <c r="I412" i="16"/>
  <c r="E412" i="16"/>
  <c r="Q411" i="16"/>
  <c r="M411" i="16"/>
  <c r="I411" i="16"/>
  <c r="E411" i="16"/>
  <c r="T410" i="16"/>
  <c r="S410" i="16"/>
  <c r="R410" i="16"/>
  <c r="P410" i="16"/>
  <c r="O410" i="16"/>
  <c r="N410" i="16"/>
  <c r="L410" i="16"/>
  <c r="K410" i="16"/>
  <c r="J410" i="16"/>
  <c r="H410" i="16"/>
  <c r="G410" i="16"/>
  <c r="F410" i="16"/>
  <c r="Q409" i="16"/>
  <c r="M409" i="16"/>
  <c r="I409" i="16"/>
  <c r="E409" i="16"/>
  <c r="Q408" i="16"/>
  <c r="M408" i="16"/>
  <c r="I408" i="16"/>
  <c r="E408" i="16"/>
  <c r="Q407" i="16"/>
  <c r="M407" i="16"/>
  <c r="I407" i="16"/>
  <c r="E407" i="16"/>
  <c r="T406" i="16"/>
  <c r="S406" i="16"/>
  <c r="R406" i="16"/>
  <c r="P406" i="16"/>
  <c r="O406" i="16"/>
  <c r="N406" i="16"/>
  <c r="L406" i="16"/>
  <c r="K406" i="16"/>
  <c r="J406" i="16"/>
  <c r="H406" i="16"/>
  <c r="G406" i="16"/>
  <c r="F406" i="16"/>
  <c r="Q405" i="16"/>
  <c r="M405" i="16"/>
  <c r="I405" i="16"/>
  <c r="E405" i="16"/>
  <c r="Q404" i="16"/>
  <c r="M404" i="16"/>
  <c r="I404" i="16"/>
  <c r="E404" i="16"/>
  <c r="Q403" i="16"/>
  <c r="M403" i="16"/>
  <c r="I403" i="16"/>
  <c r="E403" i="16"/>
  <c r="T402" i="16"/>
  <c r="S402" i="16"/>
  <c r="R402" i="16"/>
  <c r="P402" i="16"/>
  <c r="O402" i="16"/>
  <c r="N402" i="16"/>
  <c r="L402" i="16"/>
  <c r="K402" i="16"/>
  <c r="J402" i="16"/>
  <c r="H402" i="16"/>
  <c r="G402" i="16"/>
  <c r="F402" i="16"/>
  <c r="Q401" i="16"/>
  <c r="M401" i="16"/>
  <c r="I401" i="16"/>
  <c r="E401" i="16"/>
  <c r="Q400" i="16"/>
  <c r="M400" i="16"/>
  <c r="I400" i="16"/>
  <c r="E400" i="16"/>
  <c r="Q399" i="16"/>
  <c r="M399" i="16"/>
  <c r="I399" i="16"/>
  <c r="E399" i="16"/>
  <c r="T398" i="16"/>
  <c r="S398" i="16"/>
  <c r="R398" i="16"/>
  <c r="P398" i="16"/>
  <c r="O398" i="16"/>
  <c r="N398" i="16"/>
  <c r="L398" i="16"/>
  <c r="K398" i="16"/>
  <c r="J398" i="16"/>
  <c r="H398" i="16"/>
  <c r="G398" i="16"/>
  <c r="F398" i="16"/>
  <c r="Q397" i="16"/>
  <c r="M397" i="16"/>
  <c r="I397" i="16"/>
  <c r="E397" i="16"/>
  <c r="Q396" i="16"/>
  <c r="M396" i="16"/>
  <c r="I396" i="16"/>
  <c r="E396" i="16"/>
  <c r="Q395" i="16"/>
  <c r="M395" i="16"/>
  <c r="I395" i="16"/>
  <c r="E395" i="16"/>
  <c r="T394" i="16"/>
  <c r="S394" i="16"/>
  <c r="R394" i="16"/>
  <c r="P394" i="16"/>
  <c r="O394" i="16"/>
  <c r="N394" i="16"/>
  <c r="L394" i="16"/>
  <c r="K394" i="16"/>
  <c r="J394" i="16"/>
  <c r="H394" i="16"/>
  <c r="G394" i="16"/>
  <c r="F394" i="16"/>
  <c r="Q393" i="16"/>
  <c r="M393" i="16"/>
  <c r="I393" i="16"/>
  <c r="E393" i="16"/>
  <c r="Q392" i="16"/>
  <c r="M392" i="16"/>
  <c r="I392" i="16"/>
  <c r="E392" i="16"/>
  <c r="Q391" i="16"/>
  <c r="M391" i="16"/>
  <c r="I391" i="16"/>
  <c r="E391" i="16"/>
  <c r="T390" i="16"/>
  <c r="S390" i="16"/>
  <c r="R390" i="16"/>
  <c r="P390" i="16"/>
  <c r="O390" i="16"/>
  <c r="N390" i="16"/>
  <c r="L390" i="16"/>
  <c r="K390" i="16"/>
  <c r="J390" i="16"/>
  <c r="H390" i="16"/>
  <c r="G390" i="16"/>
  <c r="F390" i="16"/>
  <c r="Q389" i="16"/>
  <c r="M389" i="16"/>
  <c r="I389" i="16"/>
  <c r="E389" i="16"/>
  <c r="Q388" i="16"/>
  <c r="M388" i="16"/>
  <c r="I388" i="16"/>
  <c r="E388" i="16"/>
  <c r="Q387" i="16"/>
  <c r="M387" i="16"/>
  <c r="I387" i="16"/>
  <c r="E387" i="16"/>
  <c r="T386" i="16"/>
  <c r="S386" i="16"/>
  <c r="R386" i="16"/>
  <c r="P386" i="16"/>
  <c r="O386" i="16"/>
  <c r="N386" i="16"/>
  <c r="L386" i="16"/>
  <c r="K386" i="16"/>
  <c r="J386" i="16"/>
  <c r="H386" i="16"/>
  <c r="G386" i="16"/>
  <c r="F386" i="16"/>
  <c r="Q385" i="16"/>
  <c r="M385" i="16"/>
  <c r="I385" i="16"/>
  <c r="E385" i="16"/>
  <c r="Q384" i="16"/>
  <c r="M384" i="16"/>
  <c r="I384" i="16"/>
  <c r="E384" i="16"/>
  <c r="Q383" i="16"/>
  <c r="M383" i="16"/>
  <c r="I383" i="16"/>
  <c r="E383" i="16"/>
  <c r="T382" i="16"/>
  <c r="S382" i="16"/>
  <c r="R382" i="16"/>
  <c r="P382" i="16"/>
  <c r="O382" i="16"/>
  <c r="N382" i="16"/>
  <c r="L382" i="16"/>
  <c r="K382" i="16"/>
  <c r="J382" i="16"/>
  <c r="H382" i="16"/>
  <c r="G382" i="16"/>
  <c r="F382" i="16"/>
  <c r="Q381" i="16"/>
  <c r="M381" i="16"/>
  <c r="I381" i="16"/>
  <c r="E381" i="16"/>
  <c r="Q380" i="16"/>
  <c r="M380" i="16"/>
  <c r="I380" i="16"/>
  <c r="E380" i="16"/>
  <c r="Q379" i="16"/>
  <c r="M379" i="16"/>
  <c r="I379" i="16"/>
  <c r="E379" i="16"/>
  <c r="T378" i="16"/>
  <c r="S378" i="16"/>
  <c r="R378" i="16"/>
  <c r="P378" i="16"/>
  <c r="O378" i="16"/>
  <c r="N378" i="16"/>
  <c r="L378" i="16"/>
  <c r="K378" i="16"/>
  <c r="J378" i="16"/>
  <c r="H378" i="16"/>
  <c r="G378" i="16"/>
  <c r="F378" i="16"/>
  <c r="Q377" i="16"/>
  <c r="M377" i="16"/>
  <c r="I377" i="16"/>
  <c r="E377" i="16"/>
  <c r="Q376" i="16"/>
  <c r="M376" i="16"/>
  <c r="I376" i="16"/>
  <c r="E376" i="16"/>
  <c r="R375" i="16"/>
  <c r="Q375" i="16" s="1"/>
  <c r="N375" i="16"/>
  <c r="N374" i="16" s="1"/>
  <c r="J375" i="16"/>
  <c r="I375" i="16" s="1"/>
  <c r="F375" i="16"/>
  <c r="E375" i="16" s="1"/>
  <c r="T374" i="16"/>
  <c r="S374" i="16"/>
  <c r="P374" i="16"/>
  <c r="O374" i="16"/>
  <c r="L374" i="16"/>
  <c r="K374" i="16"/>
  <c r="H374" i="16"/>
  <c r="G374" i="16"/>
  <c r="R373" i="16"/>
  <c r="Q373" i="16" s="1"/>
  <c r="N373" i="16"/>
  <c r="M373" i="16" s="1"/>
  <c r="J373" i="16"/>
  <c r="I373" i="16" s="1"/>
  <c r="F373" i="16"/>
  <c r="E373" i="16" s="1"/>
  <c r="Q372" i="16"/>
  <c r="M372" i="16"/>
  <c r="I372" i="16"/>
  <c r="E372" i="16"/>
  <c r="Q371" i="16"/>
  <c r="M371" i="16"/>
  <c r="I371" i="16"/>
  <c r="E371" i="16"/>
  <c r="T370" i="16"/>
  <c r="S370" i="16"/>
  <c r="R370" i="16"/>
  <c r="P370" i="16"/>
  <c r="O370" i="16"/>
  <c r="N370" i="16"/>
  <c r="L370" i="16"/>
  <c r="K370" i="16"/>
  <c r="J370" i="16"/>
  <c r="H370" i="16"/>
  <c r="G370" i="16"/>
  <c r="F370" i="16"/>
  <c r="Q369" i="16"/>
  <c r="M369" i="16"/>
  <c r="I369" i="16"/>
  <c r="E369" i="16"/>
  <c r="Q368" i="16"/>
  <c r="M368" i="16"/>
  <c r="I368" i="16"/>
  <c r="E368" i="16"/>
  <c r="Q367" i="16"/>
  <c r="M367" i="16"/>
  <c r="I367" i="16"/>
  <c r="E367" i="16"/>
  <c r="T366" i="16"/>
  <c r="S366" i="16"/>
  <c r="R366" i="16"/>
  <c r="P366" i="16"/>
  <c r="O366" i="16"/>
  <c r="N366" i="16"/>
  <c r="L366" i="16"/>
  <c r="K366" i="16"/>
  <c r="J366" i="16"/>
  <c r="H366" i="16"/>
  <c r="G366" i="16"/>
  <c r="F366" i="16"/>
  <c r="Q365" i="16"/>
  <c r="M365" i="16"/>
  <c r="I365" i="16"/>
  <c r="E365" i="16"/>
  <c r="Q364" i="16"/>
  <c r="M364" i="16"/>
  <c r="I364" i="16"/>
  <c r="E364" i="16"/>
  <c r="Q363" i="16"/>
  <c r="M363" i="16"/>
  <c r="I363" i="16"/>
  <c r="E363" i="16"/>
  <c r="T362" i="16"/>
  <c r="S362" i="16"/>
  <c r="R362" i="16"/>
  <c r="P362" i="16"/>
  <c r="O362" i="16"/>
  <c r="N362" i="16"/>
  <c r="L362" i="16"/>
  <c r="K362" i="16"/>
  <c r="J362" i="16"/>
  <c r="H362" i="16"/>
  <c r="G362" i="16"/>
  <c r="F362" i="16"/>
  <c r="Q361" i="16"/>
  <c r="M361" i="16"/>
  <c r="I361" i="16"/>
  <c r="E361" i="16"/>
  <c r="Q360" i="16"/>
  <c r="M360" i="16"/>
  <c r="I360" i="16"/>
  <c r="E360" i="16"/>
  <c r="Q359" i="16"/>
  <c r="M359" i="16"/>
  <c r="I359" i="16"/>
  <c r="E359" i="16"/>
  <c r="T358" i="16"/>
  <c r="S358" i="16"/>
  <c r="R358" i="16"/>
  <c r="P358" i="16"/>
  <c r="O358" i="16"/>
  <c r="N358" i="16"/>
  <c r="L358" i="16"/>
  <c r="K358" i="16"/>
  <c r="J358" i="16"/>
  <c r="H358" i="16"/>
  <c r="G358" i="16"/>
  <c r="F358" i="16"/>
  <c r="Q357" i="16"/>
  <c r="M357" i="16"/>
  <c r="I357" i="16"/>
  <c r="E357" i="16"/>
  <c r="Q356" i="16"/>
  <c r="M356" i="16"/>
  <c r="I356" i="16"/>
  <c r="E356" i="16"/>
  <c r="Q355" i="16"/>
  <c r="M355" i="16"/>
  <c r="I355" i="16"/>
  <c r="E355" i="16"/>
  <c r="T354" i="16"/>
  <c r="S354" i="16"/>
  <c r="R354" i="16"/>
  <c r="P354" i="16"/>
  <c r="O354" i="16"/>
  <c r="N354" i="16"/>
  <c r="L354" i="16"/>
  <c r="K354" i="16"/>
  <c r="J354" i="16"/>
  <c r="H354" i="16"/>
  <c r="G354" i="16"/>
  <c r="F354" i="16"/>
  <c r="Q353" i="16"/>
  <c r="M353" i="16"/>
  <c r="I353" i="16"/>
  <c r="E353" i="16"/>
  <c r="Q352" i="16"/>
  <c r="M352" i="16"/>
  <c r="I352" i="16"/>
  <c r="E352" i="16"/>
  <c r="Q351" i="16"/>
  <c r="M351" i="16"/>
  <c r="I351" i="16"/>
  <c r="E351" i="16"/>
  <c r="T350" i="16"/>
  <c r="S350" i="16"/>
  <c r="R350" i="16"/>
  <c r="P350" i="16"/>
  <c r="O350" i="16"/>
  <c r="N350" i="16"/>
  <c r="L350" i="16"/>
  <c r="K350" i="16"/>
  <c r="J350" i="16"/>
  <c r="H350" i="16"/>
  <c r="G350" i="16"/>
  <c r="F350" i="16"/>
  <c r="Q349" i="16"/>
  <c r="M349" i="16"/>
  <c r="I349" i="16"/>
  <c r="E349" i="16"/>
  <c r="Q348" i="16"/>
  <c r="M348" i="16"/>
  <c r="I348" i="16"/>
  <c r="E348" i="16"/>
  <c r="Q347" i="16"/>
  <c r="M347" i="16"/>
  <c r="I347" i="16"/>
  <c r="E347" i="16"/>
  <c r="T346" i="16"/>
  <c r="S346" i="16"/>
  <c r="R346" i="16"/>
  <c r="P346" i="16"/>
  <c r="O346" i="16"/>
  <c r="N346" i="16"/>
  <c r="L346" i="16"/>
  <c r="K346" i="16"/>
  <c r="J346" i="16"/>
  <c r="H346" i="16"/>
  <c r="G346" i="16"/>
  <c r="F346" i="16"/>
  <c r="Q345" i="16"/>
  <c r="M345" i="16"/>
  <c r="I345" i="16"/>
  <c r="E345" i="16"/>
  <c r="Q344" i="16"/>
  <c r="M344" i="16"/>
  <c r="I344" i="16"/>
  <c r="E344" i="16"/>
  <c r="Q343" i="16"/>
  <c r="M343" i="16"/>
  <c r="I343" i="16"/>
  <c r="E343" i="16"/>
  <c r="T342" i="16"/>
  <c r="S342" i="16"/>
  <c r="R342" i="16"/>
  <c r="P342" i="16"/>
  <c r="O342" i="16"/>
  <c r="N342" i="16"/>
  <c r="L342" i="16"/>
  <c r="K342" i="16"/>
  <c r="J342" i="16"/>
  <c r="H342" i="16"/>
  <c r="G342" i="16"/>
  <c r="F342" i="16"/>
  <c r="Q341" i="16"/>
  <c r="M341" i="16"/>
  <c r="I341" i="16"/>
  <c r="E341" i="16"/>
  <c r="Q340" i="16"/>
  <c r="M340" i="16"/>
  <c r="I340" i="16"/>
  <c r="E340" i="16"/>
  <c r="Q339" i="16"/>
  <c r="M339" i="16"/>
  <c r="I339" i="16"/>
  <c r="E339" i="16"/>
  <c r="T338" i="16"/>
  <c r="S338" i="16"/>
  <c r="R338" i="16"/>
  <c r="P338" i="16"/>
  <c r="O338" i="16"/>
  <c r="N338" i="16"/>
  <c r="L338" i="16"/>
  <c r="K338" i="16"/>
  <c r="J338" i="16"/>
  <c r="H338" i="16"/>
  <c r="G338" i="16"/>
  <c r="F338" i="16"/>
  <c r="R337" i="16"/>
  <c r="Q337" i="16" s="1"/>
  <c r="N337" i="16"/>
  <c r="M337" i="16" s="1"/>
  <c r="J337" i="16"/>
  <c r="I337" i="16" s="1"/>
  <c r="F337" i="16"/>
  <c r="E337" i="16" s="1"/>
  <c r="Q336" i="16"/>
  <c r="M336" i="16"/>
  <c r="I336" i="16"/>
  <c r="E336" i="16"/>
  <c r="Q335" i="16"/>
  <c r="M335" i="16"/>
  <c r="I335" i="16"/>
  <c r="E335" i="16"/>
  <c r="T334" i="16"/>
  <c r="S334" i="16"/>
  <c r="R334" i="16"/>
  <c r="P334" i="16"/>
  <c r="O334" i="16"/>
  <c r="N334" i="16"/>
  <c r="L334" i="16"/>
  <c r="K334" i="16"/>
  <c r="J334" i="16"/>
  <c r="H334" i="16"/>
  <c r="G334" i="16"/>
  <c r="F334" i="16"/>
  <c r="Q333" i="16"/>
  <c r="M333" i="16"/>
  <c r="I333" i="16"/>
  <c r="E333" i="16"/>
  <c r="Q332" i="16"/>
  <c r="M332" i="16"/>
  <c r="I332" i="16"/>
  <c r="E332" i="16"/>
  <c r="Q331" i="16"/>
  <c r="M331" i="16"/>
  <c r="I331" i="16"/>
  <c r="E331" i="16"/>
  <c r="T330" i="16"/>
  <c r="S330" i="16"/>
  <c r="R330" i="16"/>
  <c r="P330" i="16"/>
  <c r="O330" i="16"/>
  <c r="N330" i="16"/>
  <c r="L330" i="16"/>
  <c r="K330" i="16"/>
  <c r="J330" i="16"/>
  <c r="H330" i="16"/>
  <c r="G330" i="16"/>
  <c r="F330" i="16"/>
  <c r="Q329" i="16"/>
  <c r="M329" i="16"/>
  <c r="I329" i="16"/>
  <c r="E329" i="16"/>
  <c r="Q328" i="16"/>
  <c r="M328" i="16"/>
  <c r="I328" i="16"/>
  <c r="E328" i="16"/>
  <c r="Q327" i="16"/>
  <c r="M327" i="16"/>
  <c r="I327" i="16"/>
  <c r="E327" i="16"/>
  <c r="T326" i="16"/>
  <c r="S326" i="16"/>
  <c r="R326" i="16"/>
  <c r="P326" i="16"/>
  <c r="O326" i="16"/>
  <c r="N326" i="16"/>
  <c r="L326" i="16"/>
  <c r="K326" i="16"/>
  <c r="J326" i="16"/>
  <c r="H326" i="16"/>
  <c r="G326" i="16"/>
  <c r="F326" i="16"/>
  <c r="Q325" i="16"/>
  <c r="M325" i="16"/>
  <c r="I325" i="16"/>
  <c r="E325" i="16"/>
  <c r="Q324" i="16"/>
  <c r="M324" i="16"/>
  <c r="I324" i="16"/>
  <c r="E324" i="16"/>
  <c r="Q323" i="16"/>
  <c r="M323" i="16"/>
  <c r="I323" i="16"/>
  <c r="E323" i="16"/>
  <c r="T322" i="16"/>
  <c r="S322" i="16"/>
  <c r="R322" i="16"/>
  <c r="P322" i="16"/>
  <c r="O322" i="16"/>
  <c r="N322" i="16"/>
  <c r="L322" i="16"/>
  <c r="K322" i="16"/>
  <c r="J322" i="16"/>
  <c r="H322" i="16"/>
  <c r="G322" i="16"/>
  <c r="F322" i="16"/>
  <c r="Q321" i="16"/>
  <c r="M321" i="16"/>
  <c r="I321" i="16"/>
  <c r="E321" i="16"/>
  <c r="Q320" i="16"/>
  <c r="M320" i="16"/>
  <c r="I320" i="16"/>
  <c r="E320" i="16"/>
  <c r="Q319" i="16"/>
  <c r="M319" i="16"/>
  <c r="I319" i="16"/>
  <c r="E319" i="16"/>
  <c r="T318" i="16"/>
  <c r="S318" i="16"/>
  <c r="R318" i="16"/>
  <c r="P318" i="16"/>
  <c r="O318" i="16"/>
  <c r="N318" i="16"/>
  <c r="L318" i="16"/>
  <c r="K318" i="16"/>
  <c r="J318" i="16"/>
  <c r="H318" i="16"/>
  <c r="G318" i="16"/>
  <c r="F318" i="16"/>
  <c r="Q317" i="16"/>
  <c r="M317" i="16"/>
  <c r="I317" i="16"/>
  <c r="E317" i="16"/>
  <c r="Q316" i="16"/>
  <c r="M316" i="16"/>
  <c r="I316" i="16"/>
  <c r="E316" i="16"/>
  <c r="Q315" i="16"/>
  <c r="M315" i="16"/>
  <c r="I315" i="16"/>
  <c r="E315" i="16"/>
  <c r="T314" i="16"/>
  <c r="S314" i="16"/>
  <c r="R314" i="16"/>
  <c r="P314" i="16"/>
  <c r="O314" i="16"/>
  <c r="N314" i="16"/>
  <c r="L314" i="16"/>
  <c r="K314" i="16"/>
  <c r="J314" i="16"/>
  <c r="H314" i="16"/>
  <c r="G314" i="16"/>
  <c r="F314" i="16"/>
  <c r="Q313" i="16"/>
  <c r="M313" i="16"/>
  <c r="I313" i="16"/>
  <c r="E313" i="16"/>
  <c r="Q312" i="16"/>
  <c r="M312" i="16"/>
  <c r="I312" i="16"/>
  <c r="E312" i="16"/>
  <c r="Q311" i="16"/>
  <c r="M311" i="16"/>
  <c r="I311" i="16"/>
  <c r="E311" i="16"/>
  <c r="R310" i="16"/>
  <c r="Q310" i="16" s="1"/>
  <c r="N310" i="16"/>
  <c r="M310" i="16" s="1"/>
  <c r="J310" i="16"/>
  <c r="I310" i="16" s="1"/>
  <c r="F310" i="16"/>
  <c r="E310" i="16" s="1"/>
  <c r="Q309" i="16"/>
  <c r="M309" i="16"/>
  <c r="I309" i="16"/>
  <c r="E309" i="16"/>
  <c r="Q308" i="16"/>
  <c r="M308" i="16"/>
  <c r="I308" i="16"/>
  <c r="E308" i="16"/>
  <c r="Q307" i="16"/>
  <c r="M307" i="16"/>
  <c r="I307" i="16"/>
  <c r="E307" i="16"/>
  <c r="R306" i="16"/>
  <c r="Q306" i="16" s="1"/>
  <c r="N306" i="16"/>
  <c r="M306" i="16" s="1"/>
  <c r="J306" i="16"/>
  <c r="I306" i="16" s="1"/>
  <c r="F306" i="16"/>
  <c r="E306" i="16" s="1"/>
  <c r="Q305" i="16"/>
  <c r="M305" i="16"/>
  <c r="I305" i="16"/>
  <c r="E305" i="16"/>
  <c r="Q304" i="16"/>
  <c r="M304" i="16"/>
  <c r="I304" i="16"/>
  <c r="E304" i="16"/>
  <c r="R303" i="16"/>
  <c r="Q303" i="16" s="1"/>
  <c r="N303" i="16"/>
  <c r="M303" i="16" s="1"/>
  <c r="J303" i="16"/>
  <c r="I303" i="16" s="1"/>
  <c r="F303" i="16"/>
  <c r="E303" i="16" s="1"/>
  <c r="T302" i="16"/>
  <c r="S302" i="16"/>
  <c r="P302" i="16"/>
  <c r="O302" i="16"/>
  <c r="L302" i="16"/>
  <c r="K302" i="16"/>
  <c r="H302" i="16"/>
  <c r="G302" i="16"/>
  <c r="Q301" i="16"/>
  <c r="M301" i="16"/>
  <c r="I301" i="16"/>
  <c r="E301" i="16"/>
  <c r="T300" i="16"/>
  <c r="T296" i="16" s="1"/>
  <c r="T292" i="16" s="1"/>
  <c r="S300" i="16"/>
  <c r="S296" i="16" s="1"/>
  <c r="S292" i="16" s="1"/>
  <c r="R300" i="16"/>
  <c r="P300" i="16"/>
  <c r="P296" i="16" s="1"/>
  <c r="P292" i="16" s="1"/>
  <c r="O300" i="16"/>
  <c r="O296" i="16" s="1"/>
  <c r="O292" i="16" s="1"/>
  <c r="N300" i="16"/>
  <c r="N296" i="16" s="1"/>
  <c r="L300" i="16"/>
  <c r="K300" i="16"/>
  <c r="K296" i="16" s="1"/>
  <c r="K292" i="16" s="1"/>
  <c r="J300" i="16"/>
  <c r="J296" i="16" s="1"/>
  <c r="H300" i="16"/>
  <c r="H296" i="16" s="1"/>
  <c r="H292" i="16" s="1"/>
  <c r="G300" i="16"/>
  <c r="G296" i="16" s="1"/>
  <c r="G292" i="16" s="1"/>
  <c r="F300" i="16"/>
  <c r="F296" i="16" s="1"/>
  <c r="T299" i="16"/>
  <c r="T298" i="16" s="1"/>
  <c r="S299" i="16"/>
  <c r="S298" i="16" s="1"/>
  <c r="P299" i="16"/>
  <c r="P295" i="16" s="1"/>
  <c r="O299" i="16"/>
  <c r="O295" i="16" s="1"/>
  <c r="L299" i="16"/>
  <c r="K299" i="16"/>
  <c r="K295" i="16" s="1"/>
  <c r="H299" i="16"/>
  <c r="H295" i="16" s="1"/>
  <c r="G299" i="16"/>
  <c r="G295" i="16" s="1"/>
  <c r="T297" i="16"/>
  <c r="S297" i="16"/>
  <c r="S293" i="16" s="1"/>
  <c r="S289" i="16" s="1"/>
  <c r="R297" i="16"/>
  <c r="P297" i="16"/>
  <c r="P293" i="16" s="1"/>
  <c r="P289" i="16" s="1"/>
  <c r="O297" i="16"/>
  <c r="O293" i="16" s="1"/>
  <c r="O289" i="16" s="1"/>
  <c r="N297" i="16"/>
  <c r="L297" i="16"/>
  <c r="L293" i="16" s="1"/>
  <c r="L289" i="16" s="1"/>
  <c r="K297" i="16"/>
  <c r="K293" i="16" s="1"/>
  <c r="K289" i="16" s="1"/>
  <c r="J297" i="16"/>
  <c r="G297" i="16"/>
  <c r="G293" i="16" s="1"/>
  <c r="G289" i="16" s="1"/>
  <c r="F297" i="16"/>
  <c r="H293" i="16"/>
  <c r="H289" i="16" s="1"/>
  <c r="Q288" i="16"/>
  <c r="M288" i="16"/>
  <c r="I288" i="16"/>
  <c r="E288" i="16"/>
  <c r="R287" i="16"/>
  <c r="N287" i="16"/>
  <c r="M287" i="16" s="1"/>
  <c r="J287" i="16"/>
  <c r="F287" i="16"/>
  <c r="T286" i="16"/>
  <c r="S286" i="16"/>
  <c r="P286" i="16"/>
  <c r="O286" i="16"/>
  <c r="L286" i="16"/>
  <c r="K286" i="16"/>
  <c r="H286" i="16"/>
  <c r="G286" i="16"/>
  <c r="Q285" i="16"/>
  <c r="M285" i="16"/>
  <c r="I285" i="16"/>
  <c r="E285" i="16"/>
  <c r="Q284" i="16"/>
  <c r="M284" i="16"/>
  <c r="I284" i="16"/>
  <c r="E284" i="16"/>
  <c r="Q283" i="16"/>
  <c r="M283" i="16"/>
  <c r="I283" i="16"/>
  <c r="E283" i="16"/>
  <c r="T282" i="16"/>
  <c r="S282" i="16"/>
  <c r="R282" i="16"/>
  <c r="P282" i="16"/>
  <c r="O282" i="16"/>
  <c r="N282" i="16"/>
  <c r="L282" i="16"/>
  <c r="K282" i="16"/>
  <c r="J282" i="16"/>
  <c r="H282" i="16"/>
  <c r="G282" i="16"/>
  <c r="F282" i="16"/>
  <c r="Q281" i="16"/>
  <c r="M281" i="16"/>
  <c r="I281" i="16"/>
  <c r="E281" i="16"/>
  <c r="Q280" i="16"/>
  <c r="M280" i="16"/>
  <c r="I280" i="16"/>
  <c r="E280" i="16"/>
  <c r="Q279" i="16"/>
  <c r="M279" i="16"/>
  <c r="I279" i="16"/>
  <c r="E279" i="16"/>
  <c r="T278" i="16"/>
  <c r="S278" i="16"/>
  <c r="R278" i="16"/>
  <c r="P278" i="16"/>
  <c r="O278" i="16"/>
  <c r="N278" i="16"/>
  <c r="L278" i="16"/>
  <c r="K278" i="16"/>
  <c r="J278" i="16"/>
  <c r="H278" i="16"/>
  <c r="G278" i="16"/>
  <c r="F278" i="16"/>
  <c r="Q277" i="16"/>
  <c r="M277" i="16"/>
  <c r="I277" i="16"/>
  <c r="E277" i="16"/>
  <c r="Q276" i="16"/>
  <c r="M276" i="16"/>
  <c r="I276" i="16"/>
  <c r="E276" i="16"/>
  <c r="Q275" i="16"/>
  <c r="M275" i="16"/>
  <c r="I275" i="16"/>
  <c r="E275" i="16"/>
  <c r="T274" i="16"/>
  <c r="S274" i="16"/>
  <c r="R274" i="16"/>
  <c r="P274" i="16"/>
  <c r="O274" i="16"/>
  <c r="N274" i="16"/>
  <c r="L274" i="16"/>
  <c r="K274" i="16"/>
  <c r="J274" i="16"/>
  <c r="H274" i="16"/>
  <c r="G274" i="16"/>
  <c r="F274" i="16"/>
  <c r="Q273" i="16"/>
  <c r="M273" i="16"/>
  <c r="I273" i="16"/>
  <c r="E273" i="16"/>
  <c r="Q272" i="16"/>
  <c r="M272" i="16"/>
  <c r="I272" i="16"/>
  <c r="E272" i="16"/>
  <c r="Q271" i="16"/>
  <c r="M271" i="16"/>
  <c r="I271" i="16"/>
  <c r="E271" i="16"/>
  <c r="T270" i="16"/>
  <c r="S270" i="16"/>
  <c r="R270" i="16"/>
  <c r="P270" i="16"/>
  <c r="O270" i="16"/>
  <c r="N270" i="16"/>
  <c r="L270" i="16"/>
  <c r="K270" i="16"/>
  <c r="J270" i="16"/>
  <c r="H270" i="16"/>
  <c r="G270" i="16"/>
  <c r="F270" i="16"/>
  <c r="Q269" i="16"/>
  <c r="M269" i="16"/>
  <c r="I269" i="16"/>
  <c r="E269" i="16"/>
  <c r="Q268" i="16"/>
  <c r="M268" i="16"/>
  <c r="I268" i="16"/>
  <c r="E268" i="16"/>
  <c r="Q267" i="16"/>
  <c r="M267" i="16"/>
  <c r="I267" i="16"/>
  <c r="E267" i="16"/>
  <c r="T266" i="16"/>
  <c r="S266" i="16"/>
  <c r="R266" i="16"/>
  <c r="P266" i="16"/>
  <c r="O266" i="16"/>
  <c r="N266" i="16"/>
  <c r="L266" i="16"/>
  <c r="K266" i="16"/>
  <c r="J266" i="16"/>
  <c r="H266" i="16"/>
  <c r="G266" i="16"/>
  <c r="F266" i="16"/>
  <c r="Q265" i="16"/>
  <c r="M265" i="16"/>
  <c r="I265" i="16"/>
  <c r="E265" i="16"/>
  <c r="Q264" i="16"/>
  <c r="M264" i="16"/>
  <c r="I264" i="16"/>
  <c r="E264" i="16"/>
  <c r="Q263" i="16"/>
  <c r="M263" i="16"/>
  <c r="I263" i="16"/>
  <c r="E263" i="16"/>
  <c r="S262" i="16"/>
  <c r="R262" i="16"/>
  <c r="O262" i="16"/>
  <c r="N262" i="16"/>
  <c r="K262" i="16"/>
  <c r="J262" i="16"/>
  <c r="G262" i="16"/>
  <c r="F262" i="16"/>
  <c r="Q261" i="16"/>
  <c r="M261" i="16"/>
  <c r="I261" i="16"/>
  <c r="E261" i="16"/>
  <c r="Q260" i="16"/>
  <c r="M260" i="16"/>
  <c r="I260" i="16"/>
  <c r="E260" i="16"/>
  <c r="Q259" i="16"/>
  <c r="M259" i="16"/>
  <c r="I259" i="16"/>
  <c r="E259" i="16"/>
  <c r="T258" i="16"/>
  <c r="S258" i="16"/>
  <c r="R258" i="16"/>
  <c r="P258" i="16"/>
  <c r="O258" i="16"/>
  <c r="N258" i="16"/>
  <c r="L258" i="16"/>
  <c r="K258" i="16"/>
  <c r="J258" i="16"/>
  <c r="H258" i="16"/>
  <c r="G258" i="16"/>
  <c r="F258" i="16"/>
  <c r="R257" i="16"/>
  <c r="Q257" i="16" s="1"/>
  <c r="N257" i="16"/>
  <c r="M257" i="16" s="1"/>
  <c r="J257" i="16"/>
  <c r="I257" i="16" s="1"/>
  <c r="F257" i="16"/>
  <c r="Q256" i="16"/>
  <c r="M256" i="16"/>
  <c r="I256" i="16"/>
  <c r="E256" i="16"/>
  <c r="Q255" i="16"/>
  <c r="M255" i="16"/>
  <c r="I255" i="16"/>
  <c r="E255" i="16"/>
  <c r="T254" i="16"/>
  <c r="S254" i="16"/>
  <c r="R254" i="16"/>
  <c r="P254" i="16"/>
  <c r="O254" i="16"/>
  <c r="N254" i="16"/>
  <c r="L254" i="16"/>
  <c r="K254" i="16"/>
  <c r="J254" i="16"/>
  <c r="H254" i="16"/>
  <c r="G254" i="16"/>
  <c r="F254" i="16"/>
  <c r="Q253" i="16"/>
  <c r="M253" i="16"/>
  <c r="I253" i="16"/>
  <c r="E253" i="16"/>
  <c r="Q252" i="16"/>
  <c r="M252" i="16"/>
  <c r="I252" i="16"/>
  <c r="E252" i="16"/>
  <c r="Q251" i="16"/>
  <c r="M251" i="16"/>
  <c r="I251" i="16"/>
  <c r="E251" i="16"/>
  <c r="T250" i="16"/>
  <c r="S250" i="16"/>
  <c r="R250" i="16"/>
  <c r="P250" i="16"/>
  <c r="O250" i="16"/>
  <c r="N250" i="16"/>
  <c r="L250" i="16"/>
  <c r="K250" i="16"/>
  <c r="J250" i="16"/>
  <c r="H250" i="16"/>
  <c r="G250" i="16"/>
  <c r="F250" i="16"/>
  <c r="Q249" i="16"/>
  <c r="M249" i="16"/>
  <c r="I249" i="16"/>
  <c r="E249" i="16"/>
  <c r="Q248" i="16"/>
  <c r="M248" i="16"/>
  <c r="I248" i="16"/>
  <c r="E248" i="16"/>
  <c r="Q247" i="16"/>
  <c r="M247" i="16"/>
  <c r="I247" i="16"/>
  <c r="E247" i="16"/>
  <c r="S246" i="16"/>
  <c r="R246" i="16"/>
  <c r="O246" i="16"/>
  <c r="N246" i="16"/>
  <c r="K246" i="16"/>
  <c r="J246" i="16"/>
  <c r="G246" i="16"/>
  <c r="F246" i="16"/>
  <c r="Q245" i="16"/>
  <c r="M245" i="16"/>
  <c r="I245" i="16"/>
  <c r="E245" i="16"/>
  <c r="Q244" i="16"/>
  <c r="M244" i="16"/>
  <c r="I244" i="16"/>
  <c r="E244" i="16"/>
  <c r="Q243" i="16"/>
  <c r="M243" i="16"/>
  <c r="I243" i="16"/>
  <c r="E243" i="16"/>
  <c r="T242" i="16"/>
  <c r="S242" i="16"/>
  <c r="R242" i="16"/>
  <c r="P242" i="16"/>
  <c r="O242" i="16"/>
  <c r="N242" i="16"/>
  <c r="L242" i="16"/>
  <c r="K242" i="16"/>
  <c r="J242" i="16"/>
  <c r="H242" i="16"/>
  <c r="G242" i="16"/>
  <c r="F242" i="16"/>
  <c r="Q241" i="16"/>
  <c r="M241" i="16"/>
  <c r="I241" i="16"/>
  <c r="E241" i="16"/>
  <c r="Q240" i="16"/>
  <c r="M240" i="16"/>
  <c r="I240" i="16"/>
  <c r="E240" i="16"/>
  <c r="Q239" i="16"/>
  <c r="M239" i="16"/>
  <c r="I239" i="16"/>
  <c r="E239" i="16"/>
  <c r="T238" i="16"/>
  <c r="S238" i="16"/>
  <c r="R238" i="16"/>
  <c r="P238" i="16"/>
  <c r="O238" i="16"/>
  <c r="N238" i="16"/>
  <c r="L238" i="16"/>
  <c r="K238" i="16"/>
  <c r="J238" i="16"/>
  <c r="H238" i="16"/>
  <c r="G238" i="16"/>
  <c r="F238" i="16"/>
  <c r="Q237" i="16"/>
  <c r="M237" i="16"/>
  <c r="I237" i="16"/>
  <c r="E237" i="16"/>
  <c r="Q236" i="16"/>
  <c r="M236" i="16"/>
  <c r="I236" i="16"/>
  <c r="E236" i="16"/>
  <c r="Q235" i="16"/>
  <c r="M235" i="16"/>
  <c r="I235" i="16"/>
  <c r="E235" i="16"/>
  <c r="T234" i="16"/>
  <c r="S234" i="16"/>
  <c r="R234" i="16"/>
  <c r="P234" i="16"/>
  <c r="O234" i="16"/>
  <c r="N234" i="16"/>
  <c r="L234" i="16"/>
  <c r="K234" i="16"/>
  <c r="J234" i="16"/>
  <c r="H234" i="16"/>
  <c r="G234" i="16"/>
  <c r="F234" i="16"/>
  <c r="Q233" i="16"/>
  <c r="M233" i="16"/>
  <c r="I233" i="16"/>
  <c r="E233" i="16"/>
  <c r="Q232" i="16"/>
  <c r="M232" i="16"/>
  <c r="I232" i="16"/>
  <c r="E232" i="16"/>
  <c r="Q231" i="16"/>
  <c r="M231" i="16"/>
  <c r="I231" i="16"/>
  <c r="E231" i="16"/>
  <c r="T230" i="16"/>
  <c r="S230" i="16"/>
  <c r="R230" i="16"/>
  <c r="P230" i="16"/>
  <c r="O230" i="16"/>
  <c r="N230" i="16"/>
  <c r="L230" i="16"/>
  <c r="K230" i="16"/>
  <c r="J230" i="16"/>
  <c r="H230" i="16"/>
  <c r="G230" i="16"/>
  <c r="F230" i="16"/>
  <c r="Q229" i="16"/>
  <c r="M229" i="16"/>
  <c r="I229" i="16"/>
  <c r="E229" i="16"/>
  <c r="Q228" i="16"/>
  <c r="M228" i="16"/>
  <c r="I228" i="16"/>
  <c r="E228" i="16"/>
  <c r="Q227" i="16"/>
  <c r="M227" i="16"/>
  <c r="I227" i="16"/>
  <c r="E227" i="16"/>
  <c r="T226" i="16"/>
  <c r="S226" i="16"/>
  <c r="R226" i="16"/>
  <c r="P226" i="16"/>
  <c r="O226" i="16"/>
  <c r="N226" i="16"/>
  <c r="L226" i="16"/>
  <c r="K226" i="16"/>
  <c r="J226" i="16"/>
  <c r="H226" i="16"/>
  <c r="G226" i="16"/>
  <c r="F226" i="16"/>
  <c r="R225" i="16"/>
  <c r="R213" i="16" s="1"/>
  <c r="Q213" i="16" s="1"/>
  <c r="N225" i="16"/>
  <c r="N213" i="16" s="1"/>
  <c r="M213" i="16" s="1"/>
  <c r="J225" i="16"/>
  <c r="J213" i="16" s="1"/>
  <c r="I213" i="16" s="1"/>
  <c r="F225" i="16"/>
  <c r="E225" i="16" s="1"/>
  <c r="Q224" i="16"/>
  <c r="M224" i="16"/>
  <c r="I224" i="16"/>
  <c r="E224" i="16"/>
  <c r="Q223" i="16"/>
  <c r="M223" i="16"/>
  <c r="I223" i="16"/>
  <c r="E223" i="16"/>
  <c r="T222" i="16"/>
  <c r="S222" i="16"/>
  <c r="R222" i="16"/>
  <c r="P222" i="16"/>
  <c r="O222" i="16"/>
  <c r="N222" i="16"/>
  <c r="L222" i="16"/>
  <c r="K222" i="16"/>
  <c r="J222" i="16"/>
  <c r="H222" i="16"/>
  <c r="G222" i="16"/>
  <c r="F222" i="16"/>
  <c r="Q221" i="16"/>
  <c r="M221" i="16"/>
  <c r="I221" i="16"/>
  <c r="E221" i="16"/>
  <c r="Q220" i="16"/>
  <c r="M220" i="16"/>
  <c r="I220" i="16"/>
  <c r="E220" i="16"/>
  <c r="Q219" i="16"/>
  <c r="M219" i="16"/>
  <c r="I219" i="16"/>
  <c r="E219" i="16"/>
  <c r="T218" i="16"/>
  <c r="S218" i="16"/>
  <c r="R218" i="16"/>
  <c r="P218" i="16"/>
  <c r="O218" i="16"/>
  <c r="N218" i="16"/>
  <c r="L218" i="16"/>
  <c r="K218" i="16"/>
  <c r="J218" i="16"/>
  <c r="H218" i="16"/>
  <c r="G218" i="16"/>
  <c r="F218" i="16"/>
  <c r="Q217" i="16"/>
  <c r="M217" i="16"/>
  <c r="I217" i="16"/>
  <c r="E217" i="16"/>
  <c r="T216" i="16"/>
  <c r="S216" i="16"/>
  <c r="R216" i="16"/>
  <c r="P216" i="16"/>
  <c r="O216" i="16"/>
  <c r="N216" i="16"/>
  <c r="L216" i="16"/>
  <c r="K216" i="16"/>
  <c r="J216" i="16"/>
  <c r="H216" i="16"/>
  <c r="G216" i="16"/>
  <c r="F216" i="16"/>
  <c r="T215" i="16"/>
  <c r="S215" i="16"/>
  <c r="P215" i="16"/>
  <c r="O215" i="16"/>
  <c r="L215" i="16"/>
  <c r="K215" i="16"/>
  <c r="H215" i="16"/>
  <c r="G215" i="16"/>
  <c r="H213" i="16"/>
  <c r="G213" i="16"/>
  <c r="E15" i="17"/>
  <c r="F205" i="16"/>
  <c r="F198" i="16"/>
  <c r="F194" i="16" s="1"/>
  <c r="F187" i="16"/>
  <c r="F174" i="16"/>
  <c r="F160" i="16"/>
  <c r="F154" i="16"/>
  <c r="F150" i="16" s="1"/>
  <c r="F132" i="16"/>
  <c r="F124" i="16"/>
  <c r="F115" i="16"/>
  <c r="F103" i="16"/>
  <c r="F97" i="16"/>
  <c r="F93" i="16" s="1"/>
  <c r="F86" i="16"/>
  <c r="F78" i="16"/>
  <c r="F63" i="16"/>
  <c r="F59" i="16"/>
  <c r="F37" i="16"/>
  <c r="F71" i="16" l="1"/>
  <c r="E78" i="16"/>
  <c r="Q31" i="17"/>
  <c r="R11" i="17"/>
  <c r="Q11" i="17" s="1"/>
  <c r="E31" i="17"/>
  <c r="F11" i="17"/>
  <c r="E11" i="17" s="1"/>
  <c r="I31" i="17"/>
  <c r="J11" i="17"/>
  <c r="I11" i="17" s="1"/>
  <c r="M31" i="17"/>
  <c r="N11" i="17"/>
  <c r="M11" i="17" s="1"/>
  <c r="M31" i="16"/>
  <c r="N11" i="16"/>
  <c r="M11" i="16" s="1"/>
  <c r="Q31" i="16"/>
  <c r="R11" i="16"/>
  <c r="Q11" i="16" s="1"/>
  <c r="I31" i="16"/>
  <c r="J11" i="16"/>
  <c r="I11" i="16" s="1"/>
  <c r="E31" i="16"/>
  <c r="E6" i="14"/>
  <c r="J286" i="14"/>
  <c r="I287" i="14"/>
  <c r="O488" i="14"/>
  <c r="G290" i="14"/>
  <c r="F290" i="14" s="1"/>
  <c r="F291" i="14"/>
  <c r="G287" i="14"/>
  <c r="I285" i="14"/>
  <c r="J4" i="14"/>
  <c r="I4" i="14" s="1"/>
  <c r="F285" i="14"/>
  <c r="G4" i="14"/>
  <c r="G483" i="14"/>
  <c r="F483" i="14" s="1"/>
  <c r="F484" i="14"/>
  <c r="O288" i="14"/>
  <c r="P7" i="14"/>
  <c r="O7" i="14" s="1"/>
  <c r="J7" i="14"/>
  <c r="I7" i="14" s="1"/>
  <c r="I290" i="14"/>
  <c r="F28" i="14"/>
  <c r="E4" i="14"/>
  <c r="O290" i="14"/>
  <c r="N286" i="14"/>
  <c r="N5" i="14" s="1"/>
  <c r="N6" i="14"/>
  <c r="P286" i="14"/>
  <c r="O287" i="14"/>
  <c r="P6" i="14"/>
  <c r="P483" i="14"/>
  <c r="O483" i="14" s="1"/>
  <c r="O484" i="14"/>
  <c r="M290" i="14"/>
  <c r="L290" i="14" s="1"/>
  <c r="M287" i="14"/>
  <c r="L291" i="14"/>
  <c r="L210" i="14"/>
  <c r="J6" i="14"/>
  <c r="H286" i="14"/>
  <c r="H6" i="14"/>
  <c r="G6" i="14"/>
  <c r="F596" i="16"/>
  <c r="N342" i="17"/>
  <c r="M342" i="17" s="1"/>
  <c r="S488" i="17"/>
  <c r="H489" i="17"/>
  <c r="N489" i="17"/>
  <c r="S489" i="17"/>
  <c r="S10" i="17" s="1"/>
  <c r="R378" i="17"/>
  <c r="Q378" i="17" s="1"/>
  <c r="H488" i="17"/>
  <c r="H487" i="17" s="1"/>
  <c r="N595" i="17"/>
  <c r="M595" i="17" s="1"/>
  <c r="I246" i="17"/>
  <c r="R278" i="17"/>
  <c r="Q278" i="17" s="1"/>
  <c r="R478" i="17"/>
  <c r="Q478" i="17" s="1"/>
  <c r="E354" i="17"/>
  <c r="E358" i="17"/>
  <c r="E362" i="17"/>
  <c r="O486" i="17"/>
  <c r="H486" i="17"/>
  <c r="I604" i="17"/>
  <c r="M242" i="17"/>
  <c r="E234" i="17"/>
  <c r="E238" i="17"/>
  <c r="N330" i="17"/>
  <c r="M330" i="17" s="1"/>
  <c r="Q426" i="17"/>
  <c r="Q430" i="17"/>
  <c r="Q434" i="17"/>
  <c r="O492" i="17"/>
  <c r="P489" i="17"/>
  <c r="L214" i="17"/>
  <c r="P488" i="17"/>
  <c r="T298" i="17"/>
  <c r="O298" i="17"/>
  <c r="N302" i="17"/>
  <c r="M302" i="17" s="1"/>
  <c r="M366" i="17"/>
  <c r="M370" i="17"/>
  <c r="Q382" i="17"/>
  <c r="Q386" i="17"/>
  <c r="Q390" i="17"/>
  <c r="Q394" i="17"/>
  <c r="Q398" i="17"/>
  <c r="K486" i="17"/>
  <c r="Q604" i="17"/>
  <c r="Q609" i="17"/>
  <c r="H214" i="17"/>
  <c r="N222" i="17"/>
  <c r="M222" i="17" s="1"/>
  <c r="R286" i="17"/>
  <c r="Q286" i="17" s="1"/>
  <c r="N334" i="17"/>
  <c r="M334" i="17" s="1"/>
  <c r="K488" i="17"/>
  <c r="J278" i="17"/>
  <c r="I278" i="17" s="1"/>
  <c r="Q314" i="17"/>
  <c r="I326" i="17"/>
  <c r="F342" i="17"/>
  <c r="E342" i="17" s="1"/>
  <c r="M262" i="17"/>
  <c r="M479" i="17"/>
  <c r="G492" i="17"/>
  <c r="K489" i="17"/>
  <c r="K10" i="17" s="1"/>
  <c r="I500" i="17"/>
  <c r="I504" i="17"/>
  <c r="J548" i="17"/>
  <c r="I548" i="17" s="1"/>
  <c r="F588" i="17"/>
  <c r="E588" i="17" s="1"/>
  <c r="Q234" i="17"/>
  <c r="Q238" i="17"/>
  <c r="S295" i="17"/>
  <c r="S291" i="17" s="1"/>
  <c r="S290" i="17" s="1"/>
  <c r="E297" i="17"/>
  <c r="N299" i="17"/>
  <c r="N298" i="17" s="1"/>
  <c r="I402" i="17"/>
  <c r="I406" i="17"/>
  <c r="F478" i="17"/>
  <c r="E478" i="17" s="1"/>
  <c r="F491" i="17"/>
  <c r="E491" i="17" s="1"/>
  <c r="I512" i="17"/>
  <c r="F548" i="17"/>
  <c r="E548" i="17" s="1"/>
  <c r="F595" i="17"/>
  <c r="E595" i="17" s="1"/>
  <c r="Q226" i="17"/>
  <c r="E230" i="17"/>
  <c r="I254" i="17"/>
  <c r="I262" i="17"/>
  <c r="F302" i="17"/>
  <c r="E302" i="17" s="1"/>
  <c r="Q482" i="17"/>
  <c r="L488" i="17"/>
  <c r="L487" i="17" s="1"/>
  <c r="F524" i="17"/>
  <c r="E524" i="17" s="1"/>
  <c r="R536" i="17"/>
  <c r="Q536" i="17" s="1"/>
  <c r="M552" i="17"/>
  <c r="M556" i="17"/>
  <c r="M560" i="17"/>
  <c r="M564" i="17"/>
  <c r="M568" i="17"/>
  <c r="M572" i="17"/>
  <c r="M576" i="17"/>
  <c r="O489" i="17"/>
  <c r="O10" i="17" s="1"/>
  <c r="T489" i="17"/>
  <c r="Q599" i="17"/>
  <c r="M600" i="17"/>
  <c r="M246" i="17"/>
  <c r="I297" i="17"/>
  <c r="I318" i="17"/>
  <c r="Q318" i="17"/>
  <c r="M338" i="17"/>
  <c r="F350" i="17"/>
  <c r="E350" i="17" s="1"/>
  <c r="P486" i="17"/>
  <c r="G488" i="17"/>
  <c r="F496" i="17"/>
  <c r="E496" i="17" s="1"/>
  <c r="S492" i="17"/>
  <c r="M226" i="17"/>
  <c r="M234" i="17"/>
  <c r="M238" i="17"/>
  <c r="Q262" i="17"/>
  <c r="F299" i="17"/>
  <c r="F295" i="17" s="1"/>
  <c r="Q351" i="17"/>
  <c r="R374" i="17"/>
  <c r="Q374" i="17" s="1"/>
  <c r="I375" i="17"/>
  <c r="E402" i="17"/>
  <c r="E406" i="17"/>
  <c r="M426" i="17"/>
  <c r="M430" i="17"/>
  <c r="M434" i="17"/>
  <c r="I462" i="17"/>
  <c r="I466" i="17"/>
  <c r="I470" i="17"/>
  <c r="I474" i="17"/>
  <c r="J478" i="17"/>
  <c r="I478" i="17" s="1"/>
  <c r="M482" i="17"/>
  <c r="J491" i="17"/>
  <c r="J486" i="17" s="1"/>
  <c r="H492" i="17"/>
  <c r="G487" i="17"/>
  <c r="N493" i="17"/>
  <c r="M493" i="17" s="1"/>
  <c r="J489" i="17"/>
  <c r="J10" i="17" s="1"/>
  <c r="N496" i="17"/>
  <c r="M496" i="17" s="1"/>
  <c r="M508" i="17"/>
  <c r="M516" i="17"/>
  <c r="M520" i="17"/>
  <c r="N524" i="17"/>
  <c r="M524" i="17" s="1"/>
  <c r="N548" i="17"/>
  <c r="M548" i="17" s="1"/>
  <c r="I552" i="17"/>
  <c r="I556" i="17"/>
  <c r="I560" i="17"/>
  <c r="I564" i="17"/>
  <c r="N588" i="17"/>
  <c r="M588" i="17" s="1"/>
  <c r="Q589" i="17"/>
  <c r="M592" i="17"/>
  <c r="E596" i="17"/>
  <c r="E597" i="17"/>
  <c r="E598" i="17"/>
  <c r="M609" i="17"/>
  <c r="E610" i="17"/>
  <c r="I234" i="17"/>
  <c r="I238" i="17"/>
  <c r="I266" i="17"/>
  <c r="I270" i="17"/>
  <c r="I274" i="17"/>
  <c r="J286" i="17"/>
  <c r="I286" i="17" s="1"/>
  <c r="N296" i="17"/>
  <c r="N292" i="17" s="1"/>
  <c r="Q331" i="17"/>
  <c r="F374" i="17"/>
  <c r="E374" i="17" s="1"/>
  <c r="I374" i="17"/>
  <c r="Q402" i="17"/>
  <c r="Q406" i="17"/>
  <c r="Q410" i="17"/>
  <c r="Q414" i="17"/>
  <c r="Q418" i="17"/>
  <c r="Q422" i="17"/>
  <c r="L492" i="17"/>
  <c r="P492" i="17"/>
  <c r="I532" i="17"/>
  <c r="J536" i="17"/>
  <c r="I536" i="17" s="1"/>
  <c r="F493" i="17"/>
  <c r="F488" i="17" s="1"/>
  <c r="M540" i="17"/>
  <c r="M544" i="17"/>
  <c r="I580" i="17"/>
  <c r="I584" i="17"/>
  <c r="G214" i="17"/>
  <c r="Q258" i="17"/>
  <c r="Q282" i="17"/>
  <c r="E318" i="17"/>
  <c r="Q338" i="17"/>
  <c r="E382" i="17"/>
  <c r="E386" i="17"/>
  <c r="E390" i="17"/>
  <c r="E394" i="17"/>
  <c r="E398" i="17"/>
  <c r="M402" i="17"/>
  <c r="M406" i="17"/>
  <c r="M410" i="17"/>
  <c r="M414" i="17"/>
  <c r="M418" i="17"/>
  <c r="M422" i="17"/>
  <c r="T486" i="17"/>
  <c r="M528" i="17"/>
  <c r="Q568" i="17"/>
  <c r="Q572" i="17"/>
  <c r="Q576" i="17"/>
  <c r="E580" i="17"/>
  <c r="E584" i="17"/>
  <c r="Q600" i="17"/>
  <c r="M604" i="17"/>
  <c r="I609" i="17"/>
  <c r="I610" i="17"/>
  <c r="J619" i="17"/>
  <c r="I619" i="17" s="1"/>
  <c r="T214" i="16"/>
  <c r="S214" i="16"/>
  <c r="E203" i="16"/>
  <c r="F200" i="16"/>
  <c r="O492" i="16"/>
  <c r="P492" i="16"/>
  <c r="R493" i="16"/>
  <c r="R492" i="16" s="1"/>
  <c r="G596" i="16"/>
  <c r="R596" i="16"/>
  <c r="Q596" i="16" s="1"/>
  <c r="N302" i="16"/>
  <c r="M302" i="16" s="1"/>
  <c r="F374" i="16"/>
  <c r="E374" i="16" s="1"/>
  <c r="R496" i="16"/>
  <c r="R299" i="16"/>
  <c r="R298" i="16" s="1"/>
  <c r="Q298" i="16" s="1"/>
  <c r="R293" i="16"/>
  <c r="R289" i="16" s="1"/>
  <c r="J374" i="16"/>
  <c r="I374" i="16" s="1"/>
  <c r="R374" i="16"/>
  <c r="Q374" i="16" s="1"/>
  <c r="N286" i="16"/>
  <c r="M286" i="16" s="1"/>
  <c r="M225" i="16"/>
  <c r="R302" i="16"/>
  <c r="Q302" i="16" s="1"/>
  <c r="R491" i="16"/>
  <c r="Q491" i="16" s="1"/>
  <c r="J496" i="16"/>
  <c r="I496" i="16" s="1"/>
  <c r="N215" i="16"/>
  <c r="J493" i="16"/>
  <c r="J492" i="16" s="1"/>
  <c r="H486" i="16"/>
  <c r="H488" i="16"/>
  <c r="E14" i="16"/>
  <c r="G488" i="16"/>
  <c r="L488" i="16"/>
  <c r="Q242" i="16"/>
  <c r="L298" i="16"/>
  <c r="N293" i="17"/>
  <c r="M293" i="17" s="1"/>
  <c r="T488" i="17"/>
  <c r="J493" i="17"/>
  <c r="E494" i="17"/>
  <c r="F489" i="17"/>
  <c r="I528" i="17"/>
  <c r="I216" i="17"/>
  <c r="O214" i="17"/>
  <c r="Q218" i="17"/>
  <c r="F222" i="17"/>
  <c r="E222" i="17" s="1"/>
  <c r="Q250" i="17"/>
  <c r="E254" i="17"/>
  <c r="M258" i="17"/>
  <c r="E266" i="17"/>
  <c r="E270" i="17"/>
  <c r="E274" i="17"/>
  <c r="M278" i="17"/>
  <c r="M282" i="17"/>
  <c r="F286" i="17"/>
  <c r="E286" i="17" s="1"/>
  <c r="J293" i="17"/>
  <c r="I293" i="17" s="1"/>
  <c r="F296" i="17"/>
  <c r="F292" i="17" s="1"/>
  <c r="F10" i="17" s="1"/>
  <c r="I314" i="17"/>
  <c r="Q322" i="17"/>
  <c r="E326" i="17"/>
  <c r="I335" i="17"/>
  <c r="I346" i="17"/>
  <c r="J378" i="17"/>
  <c r="I378" i="17" s="1"/>
  <c r="M382" i="17"/>
  <c r="M386" i="17"/>
  <c r="M390" i="17"/>
  <c r="M394" i="17"/>
  <c r="M398" i="17"/>
  <c r="I410" i="17"/>
  <c r="I414" i="17"/>
  <c r="I418" i="17"/>
  <c r="I422" i="17"/>
  <c r="M438" i="17"/>
  <c r="M442" i="17"/>
  <c r="M446" i="17"/>
  <c r="M450" i="17"/>
  <c r="M454" i="17"/>
  <c r="M458" i="17"/>
  <c r="M462" i="17"/>
  <c r="M466" i="17"/>
  <c r="M470" i="17"/>
  <c r="M474" i="17"/>
  <c r="O488" i="17"/>
  <c r="Q495" i="17"/>
  <c r="R491" i="17"/>
  <c r="Q491" i="17" s="1"/>
  <c r="J496" i="17"/>
  <c r="I496" i="17" s="1"/>
  <c r="I508" i="17"/>
  <c r="I516" i="17"/>
  <c r="I520" i="17"/>
  <c r="M532" i="17"/>
  <c r="R548" i="17"/>
  <c r="Q548" i="17" s="1"/>
  <c r="Q549" i="17"/>
  <c r="Q592" i="17"/>
  <c r="I596" i="17"/>
  <c r="I597" i="17"/>
  <c r="I598" i="17"/>
  <c r="Q610" i="17"/>
  <c r="Q525" i="17"/>
  <c r="R524" i="17"/>
  <c r="Q524" i="17" s="1"/>
  <c r="M314" i="17"/>
  <c r="N350" i="17"/>
  <c r="M350" i="17" s="1"/>
  <c r="M478" i="17"/>
  <c r="E216" i="17"/>
  <c r="K214" i="17"/>
  <c r="P214" i="17"/>
  <c r="M218" i="17"/>
  <c r="I230" i="17"/>
  <c r="Q242" i="17"/>
  <c r="E246" i="17"/>
  <c r="Q246" i="17"/>
  <c r="M250" i="17"/>
  <c r="Q266" i="17"/>
  <c r="Q270" i="17"/>
  <c r="Q274" i="17"/>
  <c r="I282" i="17"/>
  <c r="G296" i="17"/>
  <c r="E314" i="17"/>
  <c r="M322" i="17"/>
  <c r="F330" i="17"/>
  <c r="E330" i="17" s="1"/>
  <c r="F334" i="17"/>
  <c r="E334" i="17" s="1"/>
  <c r="I343" i="17"/>
  <c r="E346" i="17"/>
  <c r="I354" i="17"/>
  <c r="I358" i="17"/>
  <c r="I362" i="17"/>
  <c r="Q366" i="17"/>
  <c r="Q370" i="17"/>
  <c r="F378" i="17"/>
  <c r="E378" i="17" s="1"/>
  <c r="I382" i="17"/>
  <c r="I386" i="17"/>
  <c r="I390" i="17"/>
  <c r="I394" i="17"/>
  <c r="I398" i="17"/>
  <c r="E410" i="17"/>
  <c r="E414" i="17"/>
  <c r="E418" i="17"/>
  <c r="E422" i="17"/>
  <c r="K492" i="17"/>
  <c r="Q497" i="17"/>
  <c r="R496" i="17"/>
  <c r="Q496" i="17" s="1"/>
  <c r="R493" i="17"/>
  <c r="M500" i="17"/>
  <c r="M504" i="17"/>
  <c r="M512" i="17"/>
  <c r="J524" i="17"/>
  <c r="I524" i="17" s="1"/>
  <c r="E537" i="17"/>
  <c r="F536" i="17"/>
  <c r="E536" i="17" s="1"/>
  <c r="Q540" i="17"/>
  <c r="Q544" i="17"/>
  <c r="M547" i="17"/>
  <c r="N491" i="17"/>
  <c r="I426" i="17"/>
  <c r="I430" i="17"/>
  <c r="I434" i="17"/>
  <c r="E462" i="17"/>
  <c r="E466" i="17"/>
  <c r="E470" i="17"/>
  <c r="E474" i="17"/>
  <c r="I482" i="17"/>
  <c r="G486" i="17"/>
  <c r="E500" i="17"/>
  <c r="E504" i="17"/>
  <c r="E508" i="17"/>
  <c r="E512" i="17"/>
  <c r="E516" i="17"/>
  <c r="E520" i="17"/>
  <c r="E528" i="17"/>
  <c r="E532" i="17"/>
  <c r="N536" i="17"/>
  <c r="M536" i="17" s="1"/>
  <c r="I568" i="17"/>
  <c r="I572" i="17"/>
  <c r="I576" i="17"/>
  <c r="Q580" i="17"/>
  <c r="Q584" i="17"/>
  <c r="I589" i="17"/>
  <c r="Q588" i="17"/>
  <c r="I592" i="17"/>
  <c r="Q596" i="17"/>
  <c r="Q597" i="17"/>
  <c r="Q598" i="17"/>
  <c r="I599" i="17"/>
  <c r="Q595" i="17"/>
  <c r="I600" i="17"/>
  <c r="E609" i="17"/>
  <c r="N619" i="17"/>
  <c r="M619" i="17" s="1"/>
  <c r="E426" i="17"/>
  <c r="E430" i="17"/>
  <c r="E434" i="17"/>
  <c r="Q438" i="17"/>
  <c r="Q442" i="17"/>
  <c r="Q446" i="17"/>
  <c r="Q450" i="17"/>
  <c r="Q454" i="17"/>
  <c r="Q458" i="17"/>
  <c r="Q462" i="17"/>
  <c r="Q466" i="17"/>
  <c r="Q470" i="17"/>
  <c r="Q474" i="17"/>
  <c r="E482" i="17"/>
  <c r="Q494" i="17"/>
  <c r="Q500" i="17"/>
  <c r="Q504" i="17"/>
  <c r="Q508" i="17"/>
  <c r="Q512" i="17"/>
  <c r="Q516" i="17"/>
  <c r="Q520" i="17"/>
  <c r="Q528" i="17"/>
  <c r="Q532" i="17"/>
  <c r="E540" i="17"/>
  <c r="E544" i="17"/>
  <c r="E568" i="17"/>
  <c r="E572" i="17"/>
  <c r="E576" i="17"/>
  <c r="M580" i="17"/>
  <c r="M584" i="17"/>
  <c r="I588" i="17"/>
  <c r="E592" i="17"/>
  <c r="M596" i="17"/>
  <c r="M597" i="17"/>
  <c r="M598" i="17"/>
  <c r="I595" i="17"/>
  <c r="E600" i="17"/>
  <c r="F619" i="17"/>
  <c r="E619" i="17" s="1"/>
  <c r="I540" i="17"/>
  <c r="I544" i="17"/>
  <c r="E552" i="17"/>
  <c r="E556" i="17"/>
  <c r="E560" i="17"/>
  <c r="E564" i="17"/>
  <c r="M610" i="17"/>
  <c r="Q552" i="17"/>
  <c r="Q556" i="17"/>
  <c r="Q560" i="17"/>
  <c r="Q564" i="17"/>
  <c r="E604" i="17"/>
  <c r="K298" i="16"/>
  <c r="P298" i="16"/>
  <c r="J491" i="16"/>
  <c r="I491" i="16" s="1"/>
  <c r="N299" i="16"/>
  <c r="N295" i="16" s="1"/>
  <c r="N294" i="16" s="1"/>
  <c r="J607" i="16"/>
  <c r="I607" i="16" s="1"/>
  <c r="M375" i="16"/>
  <c r="H296" i="17"/>
  <c r="H298" i="17"/>
  <c r="E300" i="17"/>
  <c r="M613" i="17"/>
  <c r="N607" i="17"/>
  <c r="M607" i="17" s="1"/>
  <c r="M616" i="17"/>
  <c r="N608" i="17"/>
  <c r="M608" i="17" s="1"/>
  <c r="J222" i="17"/>
  <c r="I222" i="17" s="1"/>
  <c r="J215" i="17"/>
  <c r="T291" i="17"/>
  <c r="R334" i="17"/>
  <c r="Q334" i="17" s="1"/>
  <c r="Q335" i="17"/>
  <c r="Q216" i="17"/>
  <c r="R213" i="17"/>
  <c r="I218" i="17"/>
  <c r="I226" i="17"/>
  <c r="Q230" i="17"/>
  <c r="I242" i="17"/>
  <c r="I250" i="17"/>
  <c r="Q254" i="17"/>
  <c r="I258" i="17"/>
  <c r="M279" i="17"/>
  <c r="N215" i="17"/>
  <c r="F293" i="17"/>
  <c r="R293" i="17"/>
  <c r="O295" i="17"/>
  <c r="P296" i="17"/>
  <c r="P292" i="17" s="1"/>
  <c r="P298" i="17"/>
  <c r="M300" i="17"/>
  <c r="R342" i="17"/>
  <c r="Q342" i="17" s="1"/>
  <c r="Q343" i="17"/>
  <c r="M375" i="17"/>
  <c r="N374" i="17"/>
  <c r="M374" i="17" s="1"/>
  <c r="R222" i="17"/>
  <c r="Q222" i="17" s="1"/>
  <c r="R215" i="17"/>
  <c r="M277" i="17"/>
  <c r="N213" i="17"/>
  <c r="T296" i="17"/>
  <c r="T292" i="17" s="1"/>
  <c r="Q292" i="17" s="1"/>
  <c r="Q300" i="17"/>
  <c r="M379" i="17"/>
  <c r="N378" i="17"/>
  <c r="M378" i="17" s="1"/>
  <c r="M216" i="17"/>
  <c r="J213" i="17"/>
  <c r="E218" i="17"/>
  <c r="Q223" i="17"/>
  <c r="E226" i="17"/>
  <c r="M230" i="17"/>
  <c r="F213" i="17"/>
  <c r="E242" i="17"/>
  <c r="E250" i="17"/>
  <c r="M254" i="17"/>
  <c r="E258" i="17"/>
  <c r="E262" i="17"/>
  <c r="M266" i="17"/>
  <c r="M270" i="17"/>
  <c r="M274" i="17"/>
  <c r="E278" i="17"/>
  <c r="E279" i="17"/>
  <c r="F215" i="17"/>
  <c r="E282" i="17"/>
  <c r="N286" i="17"/>
  <c r="M286" i="17" s="1"/>
  <c r="K298" i="17"/>
  <c r="K295" i="17"/>
  <c r="L296" i="17"/>
  <c r="L294" i="17" s="1"/>
  <c r="I300" i="17"/>
  <c r="I334" i="17"/>
  <c r="Q611" i="17"/>
  <c r="R607" i="17"/>
  <c r="Q607" i="17" s="1"/>
  <c r="I616" i="17"/>
  <c r="J608" i="17"/>
  <c r="I608" i="17" s="1"/>
  <c r="L291" i="17"/>
  <c r="Q297" i="17"/>
  <c r="L298" i="17"/>
  <c r="J302" i="17"/>
  <c r="I302" i="17" s="1"/>
  <c r="J299" i="17"/>
  <c r="M318" i="17"/>
  <c r="I322" i="17"/>
  <c r="Q326" i="17"/>
  <c r="I331" i="17"/>
  <c r="Q330" i="17"/>
  <c r="I338" i="17"/>
  <c r="Q346" i="17"/>
  <c r="I351" i="17"/>
  <c r="Q350" i="17"/>
  <c r="Q354" i="17"/>
  <c r="Q358" i="17"/>
  <c r="Q362" i="17"/>
  <c r="I366" i="17"/>
  <c r="I370" i="17"/>
  <c r="I438" i="17"/>
  <c r="I442" i="17"/>
  <c r="I446" i="17"/>
  <c r="I450" i="17"/>
  <c r="I454" i="17"/>
  <c r="I458" i="17"/>
  <c r="Q303" i="17"/>
  <c r="R302" i="17"/>
  <c r="Q302" i="17" s="1"/>
  <c r="R299" i="17"/>
  <c r="I342" i="17"/>
  <c r="M297" i="17"/>
  <c r="E322" i="17"/>
  <c r="M326" i="17"/>
  <c r="I330" i="17"/>
  <c r="E338" i="17"/>
  <c r="M346" i="17"/>
  <c r="I350" i="17"/>
  <c r="M354" i="17"/>
  <c r="M358" i="17"/>
  <c r="M362" i="17"/>
  <c r="E366" i="17"/>
  <c r="E370" i="17"/>
  <c r="E438" i="17"/>
  <c r="E442" i="17"/>
  <c r="E446" i="17"/>
  <c r="E450" i="17"/>
  <c r="E454" i="17"/>
  <c r="E458" i="17"/>
  <c r="M494" i="17"/>
  <c r="E614" i="17"/>
  <c r="F607" i="17"/>
  <c r="E607" i="17" s="1"/>
  <c r="E616" i="17"/>
  <c r="F608" i="17"/>
  <c r="E608" i="17" s="1"/>
  <c r="I494" i="17"/>
  <c r="I611" i="17"/>
  <c r="J607" i="17"/>
  <c r="I607" i="17" s="1"/>
  <c r="Q616" i="17"/>
  <c r="R608" i="17"/>
  <c r="Q608" i="17" s="1"/>
  <c r="K492" i="16"/>
  <c r="J489" i="16"/>
  <c r="M609" i="16"/>
  <c r="E610" i="16"/>
  <c r="S486" i="16"/>
  <c r="S488" i="16"/>
  <c r="H489" i="16"/>
  <c r="H10" i="16" s="1"/>
  <c r="S489" i="16"/>
  <c r="S10" i="16" s="1"/>
  <c r="M494" i="16"/>
  <c r="S295" i="16"/>
  <c r="S294" i="16" s="1"/>
  <c r="G486" i="16"/>
  <c r="H492" i="16"/>
  <c r="Q609" i="16"/>
  <c r="F146" i="16"/>
  <c r="H214" i="16"/>
  <c r="I300" i="16"/>
  <c r="M500" i="16"/>
  <c r="M504" i="16"/>
  <c r="M508" i="16"/>
  <c r="M512" i="16"/>
  <c r="M516" i="16"/>
  <c r="M520" i="16"/>
  <c r="M524" i="16"/>
  <c r="M528" i="16"/>
  <c r="O486" i="16"/>
  <c r="T486" i="16"/>
  <c r="O488" i="16"/>
  <c r="T488" i="16"/>
  <c r="O489" i="16"/>
  <c r="O10" i="16" s="1"/>
  <c r="T489" i="16"/>
  <c r="T10" i="16" s="1"/>
  <c r="L214" i="16"/>
  <c r="E297" i="16"/>
  <c r="O298" i="16"/>
  <c r="L486" i="16"/>
  <c r="G489" i="16"/>
  <c r="G10" i="16" s="1"/>
  <c r="L489" i="16"/>
  <c r="E580" i="16"/>
  <c r="E584" i="16"/>
  <c r="E588" i="16"/>
  <c r="E592" i="16"/>
  <c r="E595" i="16"/>
  <c r="K486" i="16"/>
  <c r="P486" i="16"/>
  <c r="E597" i="16"/>
  <c r="K488" i="16"/>
  <c r="P488" i="16"/>
  <c r="K489" i="16"/>
  <c r="K10" i="16" s="1"/>
  <c r="P489" i="16"/>
  <c r="P10" i="16" s="1"/>
  <c r="E600" i="16"/>
  <c r="E604" i="16"/>
  <c r="M604" i="16"/>
  <c r="E257" i="16"/>
  <c r="F213" i="16"/>
  <c r="E213" i="16" s="1"/>
  <c r="E287" i="16"/>
  <c r="F215" i="16"/>
  <c r="F286" i="16"/>
  <c r="E286" i="16" s="1"/>
  <c r="K294" i="16"/>
  <c r="K291" i="16"/>
  <c r="K290" i="16" s="1"/>
  <c r="N489" i="16"/>
  <c r="N491" i="16"/>
  <c r="M491" i="16" s="1"/>
  <c r="S492" i="16"/>
  <c r="N493" i="16"/>
  <c r="N492" i="16" s="1"/>
  <c r="N496" i="16"/>
  <c r="M496" i="16" s="1"/>
  <c r="M532" i="16"/>
  <c r="M536" i="16"/>
  <c r="M540" i="16"/>
  <c r="M544" i="16"/>
  <c r="M548" i="16"/>
  <c r="M552" i="16"/>
  <c r="M556" i="16"/>
  <c r="M560" i="16"/>
  <c r="M564" i="16"/>
  <c r="M568" i="16"/>
  <c r="M572" i="16"/>
  <c r="M576" i="16"/>
  <c r="F607" i="16"/>
  <c r="E607" i="16" s="1"/>
  <c r="I608" i="16"/>
  <c r="G214" i="16"/>
  <c r="N293" i="16"/>
  <c r="N289" i="16" s="1"/>
  <c r="M289" i="16" s="1"/>
  <c r="H298" i="16"/>
  <c r="J299" i="16"/>
  <c r="I299" i="16" s="1"/>
  <c r="J302" i="16"/>
  <c r="I302" i="16" s="1"/>
  <c r="G492" i="16"/>
  <c r="L492" i="16"/>
  <c r="G298" i="16"/>
  <c r="E246" i="16"/>
  <c r="I262" i="16"/>
  <c r="Q262" i="16"/>
  <c r="E266" i="16"/>
  <c r="E270" i="16"/>
  <c r="E274" i="16"/>
  <c r="E278" i="16"/>
  <c r="E282" i="16"/>
  <c r="J293" i="16"/>
  <c r="I293" i="16" s="1"/>
  <c r="Q297" i="16"/>
  <c r="F299" i="16"/>
  <c r="E299" i="16" s="1"/>
  <c r="F302" i="16"/>
  <c r="E302" i="16" s="1"/>
  <c r="Q338" i="16"/>
  <c r="Q342" i="16"/>
  <c r="Q346" i="16"/>
  <c r="Q350" i="16"/>
  <c r="Q354" i="16"/>
  <c r="Q358" i="16"/>
  <c r="Q362" i="16"/>
  <c r="Q366" i="16"/>
  <c r="Q370" i="16"/>
  <c r="Q378" i="16"/>
  <c r="Q382" i="16"/>
  <c r="Q386" i="16"/>
  <c r="Q390" i="16"/>
  <c r="Q394" i="16"/>
  <c r="Q398" i="16"/>
  <c r="Q402" i="16"/>
  <c r="Q406" i="16"/>
  <c r="Q410" i="16"/>
  <c r="Q414" i="16"/>
  <c r="Q418" i="16"/>
  <c r="Q422" i="16"/>
  <c r="Q426" i="16"/>
  <c r="Q430" i="16"/>
  <c r="Q434" i="16"/>
  <c r="Q438" i="16"/>
  <c r="Q442" i="16"/>
  <c r="Q446" i="16"/>
  <c r="Q450" i="16"/>
  <c r="Q454" i="16"/>
  <c r="Q458" i="16"/>
  <c r="Q462" i="16"/>
  <c r="Q466" i="16"/>
  <c r="Q470" i="16"/>
  <c r="F491" i="16"/>
  <c r="F486" i="16" s="1"/>
  <c r="F493" i="16"/>
  <c r="F492" i="16" s="1"/>
  <c r="F496" i="16"/>
  <c r="E496" i="16" s="1"/>
  <c r="Q604" i="16"/>
  <c r="N607" i="16"/>
  <c r="M607" i="16" s="1"/>
  <c r="G294" i="16"/>
  <c r="G291" i="16"/>
  <c r="G290" i="16" s="1"/>
  <c r="H294" i="16"/>
  <c r="H291" i="16"/>
  <c r="H290" i="16" s="1"/>
  <c r="O294" i="16"/>
  <c r="O291" i="16"/>
  <c r="O290" i="16" s="1"/>
  <c r="P294" i="16"/>
  <c r="P291" i="16"/>
  <c r="P290" i="16" s="1"/>
  <c r="T293" i="16"/>
  <c r="T289" i="16" s="1"/>
  <c r="L295" i="16"/>
  <c r="T295" i="16"/>
  <c r="L296" i="16"/>
  <c r="L292" i="16" s="1"/>
  <c r="I297" i="16"/>
  <c r="M300" i="16"/>
  <c r="M338" i="16"/>
  <c r="M354" i="16"/>
  <c r="M358" i="16"/>
  <c r="M366" i="16"/>
  <c r="M370" i="16"/>
  <c r="M374" i="16"/>
  <c r="M390" i="16"/>
  <c r="M398" i="16"/>
  <c r="M406" i="16"/>
  <c r="M438" i="16"/>
  <c r="M442" i="16"/>
  <c r="M462" i="16"/>
  <c r="M466" i="16"/>
  <c r="M470" i="16"/>
  <c r="F183" i="16"/>
  <c r="E250" i="16"/>
  <c r="E254" i="16"/>
  <c r="M258" i="16"/>
  <c r="E262" i="16"/>
  <c r="E598" i="16"/>
  <c r="F489" i="16"/>
  <c r="M297" i="16"/>
  <c r="E300" i="16"/>
  <c r="R296" i="16"/>
  <c r="R292" i="16" s="1"/>
  <c r="Q292" i="16" s="1"/>
  <c r="Q300" i="16"/>
  <c r="M342" i="16"/>
  <c r="M346" i="16"/>
  <c r="M350" i="16"/>
  <c r="M362" i="16"/>
  <c r="M378" i="16"/>
  <c r="M382" i="16"/>
  <c r="M386" i="16"/>
  <c r="M394" i="16"/>
  <c r="M402" i="16"/>
  <c r="M410" i="16"/>
  <c r="M414" i="16"/>
  <c r="M418" i="16"/>
  <c r="M422" i="16"/>
  <c r="M426" i="16"/>
  <c r="M430" i="16"/>
  <c r="M434" i="16"/>
  <c r="M446" i="16"/>
  <c r="M450" i="16"/>
  <c r="M454" i="16"/>
  <c r="M458" i="16"/>
  <c r="Q216" i="16"/>
  <c r="Q218" i="16"/>
  <c r="Q222" i="16"/>
  <c r="I226" i="16"/>
  <c r="I230" i="16"/>
  <c r="I234" i="16"/>
  <c r="I238" i="16"/>
  <c r="I242" i="16"/>
  <c r="Q250" i="16"/>
  <c r="Q254" i="16"/>
  <c r="I258" i="16"/>
  <c r="Q494" i="16"/>
  <c r="Q496" i="16"/>
  <c r="Q500" i="16"/>
  <c r="Q504" i="16"/>
  <c r="Q508" i="16"/>
  <c r="Q512" i="16"/>
  <c r="Q516" i="16"/>
  <c r="Q520" i="16"/>
  <c r="Q524" i="16"/>
  <c r="Q528" i="16"/>
  <c r="Q532" i="16"/>
  <c r="Q536" i="16"/>
  <c r="Q540" i="16"/>
  <c r="Q544" i="16"/>
  <c r="Q548" i="16"/>
  <c r="Q552" i="16"/>
  <c r="Q556" i="16"/>
  <c r="Q560" i="16"/>
  <c r="Q564" i="16"/>
  <c r="Q568" i="16"/>
  <c r="Q572" i="16"/>
  <c r="Q576" i="16"/>
  <c r="I580" i="16"/>
  <c r="I584" i="16"/>
  <c r="I588" i="16"/>
  <c r="I592" i="16"/>
  <c r="I595" i="16"/>
  <c r="I596" i="16"/>
  <c r="I597" i="16"/>
  <c r="I598" i="16"/>
  <c r="I600" i="16"/>
  <c r="E609" i="16"/>
  <c r="E314" i="16"/>
  <c r="E318" i="16"/>
  <c r="I322" i="16"/>
  <c r="E326" i="16"/>
  <c r="E330" i="16"/>
  <c r="E334" i="16"/>
  <c r="I338" i="16"/>
  <c r="I342" i="16"/>
  <c r="I346" i="16"/>
  <c r="I350" i="16"/>
  <c r="I354" i="16"/>
  <c r="I358" i="16"/>
  <c r="I362" i="16"/>
  <c r="I366" i="16"/>
  <c r="I370" i="16"/>
  <c r="I378" i="16"/>
  <c r="I382" i="16"/>
  <c r="I386" i="16"/>
  <c r="I390" i="16"/>
  <c r="I394" i="16"/>
  <c r="I398" i="16"/>
  <c r="I402" i="16"/>
  <c r="I406" i="16"/>
  <c r="I410" i="16"/>
  <c r="I414" i="16"/>
  <c r="I418" i="16"/>
  <c r="I422" i="16"/>
  <c r="I426" i="16"/>
  <c r="I430" i="16"/>
  <c r="I434" i="16"/>
  <c r="I438" i="16"/>
  <c r="I442" i="16"/>
  <c r="I446" i="16"/>
  <c r="I450" i="16"/>
  <c r="I454" i="16"/>
  <c r="I458" i="16"/>
  <c r="I462" i="16"/>
  <c r="I466" i="16"/>
  <c r="I470" i="16"/>
  <c r="I474" i="16"/>
  <c r="Q474" i="16"/>
  <c r="Q478" i="16"/>
  <c r="Q482" i="16"/>
  <c r="I494" i="16"/>
  <c r="I500" i="16"/>
  <c r="I504" i="16"/>
  <c r="I508" i="16"/>
  <c r="I512" i="16"/>
  <c r="I516" i="16"/>
  <c r="I520" i="16"/>
  <c r="I524" i="16"/>
  <c r="I528" i="16"/>
  <c r="I532" i="16"/>
  <c r="I536" i="16"/>
  <c r="I540" i="16"/>
  <c r="I544" i="16"/>
  <c r="I548" i="16"/>
  <c r="I552" i="16"/>
  <c r="I556" i="16"/>
  <c r="I560" i="16"/>
  <c r="I564" i="16"/>
  <c r="I568" i="16"/>
  <c r="I572" i="16"/>
  <c r="I576" i="16"/>
  <c r="Q314" i="16"/>
  <c r="Q318" i="16"/>
  <c r="E322" i="16"/>
  <c r="Q322" i="16"/>
  <c r="Q326" i="16"/>
  <c r="Q330" i="16"/>
  <c r="Q334" i="16"/>
  <c r="E338" i="16"/>
  <c r="E342" i="16"/>
  <c r="E346" i="16"/>
  <c r="E350" i="16"/>
  <c r="E354" i="16"/>
  <c r="E358" i="16"/>
  <c r="E362" i="16"/>
  <c r="E366" i="16"/>
  <c r="E370" i="16"/>
  <c r="E378" i="16"/>
  <c r="E382" i="16"/>
  <c r="E386" i="16"/>
  <c r="E390" i="16"/>
  <c r="E394" i="16"/>
  <c r="E398" i="16"/>
  <c r="E402" i="16"/>
  <c r="E406" i="16"/>
  <c r="E410" i="16"/>
  <c r="E414" i="16"/>
  <c r="E418" i="16"/>
  <c r="E422" i="16"/>
  <c r="E426" i="16"/>
  <c r="E430" i="16"/>
  <c r="E434" i="16"/>
  <c r="E438" i="16"/>
  <c r="E442" i="16"/>
  <c r="E446" i="16"/>
  <c r="E450" i="16"/>
  <c r="E454" i="16"/>
  <c r="E458" i="16"/>
  <c r="E462" i="16"/>
  <c r="E466" i="16"/>
  <c r="E470" i="16"/>
  <c r="E474" i="16"/>
  <c r="M474" i="16"/>
  <c r="M478" i="16"/>
  <c r="M482" i="16"/>
  <c r="E494" i="16"/>
  <c r="E500" i="16"/>
  <c r="E504" i="16"/>
  <c r="E508" i="16"/>
  <c r="E512" i="16"/>
  <c r="E516" i="16"/>
  <c r="E520" i="16"/>
  <c r="E524" i="16"/>
  <c r="E528" i="16"/>
  <c r="E532" i="16"/>
  <c r="E536" i="16"/>
  <c r="E540" i="16"/>
  <c r="E544" i="16"/>
  <c r="E548" i="16"/>
  <c r="E552" i="16"/>
  <c r="E556" i="16"/>
  <c r="E560" i="16"/>
  <c r="E564" i="16"/>
  <c r="E568" i="16"/>
  <c r="E572" i="16"/>
  <c r="E576" i="16"/>
  <c r="I604" i="16"/>
  <c r="Q607" i="16"/>
  <c r="O214" i="16"/>
  <c r="M216" i="16"/>
  <c r="P214" i="16"/>
  <c r="M218" i="16"/>
  <c r="M222" i="16"/>
  <c r="E226" i="16"/>
  <c r="E230" i="16"/>
  <c r="E234" i="16"/>
  <c r="E238" i="16"/>
  <c r="E242" i="16"/>
  <c r="R489" i="16"/>
  <c r="K214" i="16"/>
  <c r="M314" i="16"/>
  <c r="M318" i="16"/>
  <c r="M326" i="16"/>
  <c r="M330" i="16"/>
  <c r="M334" i="16"/>
  <c r="I246" i="16"/>
  <c r="Q246" i="16"/>
  <c r="Q266" i="16"/>
  <c r="Q270" i="16"/>
  <c r="Q274" i="16"/>
  <c r="Q278" i="16"/>
  <c r="Q282" i="16"/>
  <c r="I314" i="16"/>
  <c r="I318" i="16"/>
  <c r="M322" i="16"/>
  <c r="I326" i="16"/>
  <c r="I330" i="16"/>
  <c r="I334" i="16"/>
  <c r="I216" i="16"/>
  <c r="I218" i="16"/>
  <c r="I222" i="16"/>
  <c r="Q226" i="16"/>
  <c r="Q230" i="16"/>
  <c r="Q234" i="16"/>
  <c r="Q238" i="16"/>
  <c r="M250" i="16"/>
  <c r="M254" i="16"/>
  <c r="E258" i="16"/>
  <c r="M266" i="16"/>
  <c r="M270" i="16"/>
  <c r="M274" i="16"/>
  <c r="M278" i="16"/>
  <c r="M282" i="16"/>
  <c r="I478" i="16"/>
  <c r="I482" i="16"/>
  <c r="Q580" i="16"/>
  <c r="Q584" i="16"/>
  <c r="Q588" i="16"/>
  <c r="Q592" i="16"/>
  <c r="Q595" i="16"/>
  <c r="Q597" i="16"/>
  <c r="Q598" i="16"/>
  <c r="Q600" i="16"/>
  <c r="F82" i="16"/>
  <c r="F99" i="16"/>
  <c r="E216" i="16"/>
  <c r="E218" i="16"/>
  <c r="E222" i="16"/>
  <c r="M226" i="16"/>
  <c r="M230" i="16"/>
  <c r="M234" i="16"/>
  <c r="M238" i="16"/>
  <c r="M242" i="16"/>
  <c r="I250" i="16"/>
  <c r="I254" i="16"/>
  <c r="Q258" i="16"/>
  <c r="I266" i="16"/>
  <c r="I270" i="16"/>
  <c r="I274" i="16"/>
  <c r="I278" i="16"/>
  <c r="I282" i="16"/>
  <c r="F293" i="16"/>
  <c r="E293" i="16" s="1"/>
  <c r="E478" i="16"/>
  <c r="E482" i="16"/>
  <c r="M580" i="16"/>
  <c r="M584" i="16"/>
  <c r="M588" i="16"/>
  <c r="M592" i="16"/>
  <c r="M595" i="16"/>
  <c r="M596" i="16"/>
  <c r="M597" i="16"/>
  <c r="M598" i="16"/>
  <c r="M600" i="16"/>
  <c r="I610" i="16"/>
  <c r="Q610" i="16"/>
  <c r="I616" i="16"/>
  <c r="E619" i="16"/>
  <c r="I609" i="16"/>
  <c r="M616" i="16"/>
  <c r="N608" i="16"/>
  <c r="M608" i="16" s="1"/>
  <c r="Q287" i="16"/>
  <c r="R286" i="16"/>
  <c r="Q286" i="16" s="1"/>
  <c r="R215" i="16"/>
  <c r="F292" i="16"/>
  <c r="E292" i="16" s="1"/>
  <c r="E296" i="16"/>
  <c r="J292" i="16"/>
  <c r="N292" i="16"/>
  <c r="M292" i="16" s="1"/>
  <c r="M296" i="16"/>
  <c r="E616" i="16"/>
  <c r="F608" i="16"/>
  <c r="E608" i="16" s="1"/>
  <c r="Q225" i="16"/>
  <c r="I225" i="16"/>
  <c r="M246" i="16"/>
  <c r="M262" i="16"/>
  <c r="I287" i="16"/>
  <c r="J286" i="16"/>
  <c r="I286" i="16" s="1"/>
  <c r="J215" i="16"/>
  <c r="M610" i="16"/>
  <c r="Q616" i="16"/>
  <c r="R608" i="16"/>
  <c r="Q608" i="16" s="1"/>
  <c r="R488" i="16" l="1"/>
  <c r="E596" i="16"/>
  <c r="F6" i="14"/>
  <c r="O6" i="14"/>
  <c r="I6" i="14"/>
  <c r="F4" i="14"/>
  <c r="G286" i="14"/>
  <c r="F287" i="14"/>
  <c r="J5" i="14"/>
  <c r="I5" i="14" s="1"/>
  <c r="I286" i="14"/>
  <c r="O286" i="14"/>
  <c r="P5" i="14"/>
  <c r="O5" i="14" s="1"/>
  <c r="M286" i="14"/>
  <c r="L287" i="14"/>
  <c r="M6" i="14"/>
  <c r="L6" i="14" s="1"/>
  <c r="H5" i="14"/>
  <c r="P10" i="17"/>
  <c r="O9" i="16"/>
  <c r="J10" i="16"/>
  <c r="G9" i="16"/>
  <c r="T10" i="17"/>
  <c r="Q10" i="17" s="1"/>
  <c r="N10" i="17"/>
  <c r="I213" i="17"/>
  <c r="Q213" i="17"/>
  <c r="M213" i="17"/>
  <c r="L10" i="16"/>
  <c r="F10" i="16"/>
  <c r="E489" i="17"/>
  <c r="I491" i="17"/>
  <c r="S487" i="17"/>
  <c r="Q489" i="17"/>
  <c r="M489" i="17"/>
  <c r="I486" i="17"/>
  <c r="N486" i="17"/>
  <c r="M486" i="17" s="1"/>
  <c r="N295" i="17"/>
  <c r="N291" i="17" s="1"/>
  <c r="N290" i="17" s="1"/>
  <c r="F486" i="17"/>
  <c r="E486" i="17" s="1"/>
  <c r="M298" i="17"/>
  <c r="M299" i="17"/>
  <c r="K487" i="17"/>
  <c r="P487" i="17"/>
  <c r="I489" i="17"/>
  <c r="M292" i="17"/>
  <c r="O487" i="17"/>
  <c r="P290" i="17"/>
  <c r="N289" i="17"/>
  <c r="M289" i="17" s="1"/>
  <c r="F492" i="17"/>
  <c r="E492" i="17" s="1"/>
  <c r="Q296" i="17"/>
  <c r="M491" i="17"/>
  <c r="S294" i="17"/>
  <c r="T487" i="17"/>
  <c r="E493" i="17"/>
  <c r="E213" i="17"/>
  <c r="E299" i="17"/>
  <c r="F298" i="17"/>
  <c r="E298" i="17" s="1"/>
  <c r="R486" i="17"/>
  <c r="Q486" i="17" s="1"/>
  <c r="N492" i="17"/>
  <c r="M492" i="17" s="1"/>
  <c r="N488" i="17"/>
  <c r="F214" i="16"/>
  <c r="E214" i="16" s="1"/>
  <c r="P9" i="16"/>
  <c r="R10" i="16"/>
  <c r="Q10" i="16" s="1"/>
  <c r="H9" i="16"/>
  <c r="N10" i="16"/>
  <c r="M10" i="16" s="1"/>
  <c r="K9" i="16"/>
  <c r="M492" i="16"/>
  <c r="N214" i="16"/>
  <c r="Q493" i="16"/>
  <c r="Q492" i="16"/>
  <c r="R295" i="16"/>
  <c r="R291" i="16" s="1"/>
  <c r="R290" i="16" s="1"/>
  <c r="Q299" i="16"/>
  <c r="I493" i="16"/>
  <c r="J486" i="16"/>
  <c r="I486" i="16" s="1"/>
  <c r="G487" i="16"/>
  <c r="G8" i="16" s="1"/>
  <c r="R486" i="16"/>
  <c r="Q486" i="16" s="1"/>
  <c r="J488" i="16"/>
  <c r="J487" i="16" s="1"/>
  <c r="M215" i="16"/>
  <c r="L487" i="16"/>
  <c r="Q489" i="16"/>
  <c r="H487" i="16"/>
  <c r="H8" i="16" s="1"/>
  <c r="M295" i="16"/>
  <c r="N291" i="16"/>
  <c r="N290" i="16" s="1"/>
  <c r="M290" i="16" s="1"/>
  <c r="N488" i="16"/>
  <c r="N487" i="16" s="1"/>
  <c r="E493" i="16"/>
  <c r="E486" i="16"/>
  <c r="J289" i="16"/>
  <c r="I289" i="16" s="1"/>
  <c r="E215" i="16"/>
  <c r="Q493" i="17"/>
  <c r="R492" i="17"/>
  <c r="Q492" i="17" s="1"/>
  <c r="R488" i="17"/>
  <c r="G294" i="17"/>
  <c r="G292" i="17"/>
  <c r="J488" i="17"/>
  <c r="J492" i="17"/>
  <c r="I492" i="17" s="1"/>
  <c r="I493" i="17"/>
  <c r="J289" i="17"/>
  <c r="I289" i="17" s="1"/>
  <c r="I492" i="16"/>
  <c r="S487" i="16"/>
  <c r="I489" i="16"/>
  <c r="E492" i="16"/>
  <c r="M299" i="16"/>
  <c r="N298" i="16"/>
  <c r="M298" i="16" s="1"/>
  <c r="R214" i="17"/>
  <c r="Q215" i="17"/>
  <c r="E293" i="17"/>
  <c r="F289" i="17"/>
  <c r="E289" i="17" s="1"/>
  <c r="H294" i="17"/>
  <c r="H292" i="17"/>
  <c r="H10" i="17" s="1"/>
  <c r="E296" i="17"/>
  <c r="E488" i="17"/>
  <c r="F487" i="17"/>
  <c r="E487" i="17" s="1"/>
  <c r="K294" i="17"/>
  <c r="K291" i="17"/>
  <c r="K290" i="17" s="1"/>
  <c r="P294" i="17"/>
  <c r="F214" i="17"/>
  <c r="E215" i="17"/>
  <c r="O291" i="17"/>
  <c r="O294" i="17"/>
  <c r="T290" i="17"/>
  <c r="N214" i="17"/>
  <c r="M215" i="17"/>
  <c r="J214" i="17"/>
  <c r="I215" i="17"/>
  <c r="R295" i="17"/>
  <c r="Q299" i="17"/>
  <c r="R298" i="17"/>
  <c r="Q298" i="17" s="1"/>
  <c r="I299" i="17"/>
  <c r="J295" i="17"/>
  <c r="J298" i="17"/>
  <c r="I298" i="17" s="1"/>
  <c r="E295" i="17"/>
  <c r="F291" i="17"/>
  <c r="F9" i="17" s="1"/>
  <c r="F294" i="17"/>
  <c r="L292" i="17"/>
  <c r="I296" i="17"/>
  <c r="M296" i="17"/>
  <c r="Q293" i="17"/>
  <c r="R289" i="17"/>
  <c r="Q289" i="17" s="1"/>
  <c r="T294" i="17"/>
  <c r="S291" i="16"/>
  <c r="M493" i="16"/>
  <c r="M489" i="16"/>
  <c r="E489" i="16"/>
  <c r="T487" i="16"/>
  <c r="E491" i="16"/>
  <c r="F289" i="16"/>
  <c r="E289" i="16" s="1"/>
  <c r="P487" i="16"/>
  <c r="P8" i="16" s="1"/>
  <c r="O487" i="16"/>
  <c r="O8" i="16" s="1"/>
  <c r="M293" i="16"/>
  <c r="K487" i="16"/>
  <c r="K8" i="16" s="1"/>
  <c r="F488" i="16"/>
  <c r="E488" i="16" s="1"/>
  <c r="N486" i="16"/>
  <c r="M486" i="16" s="1"/>
  <c r="F295" i="16"/>
  <c r="F298" i="16"/>
  <c r="E298" i="16" s="1"/>
  <c r="Q289" i="16"/>
  <c r="J295" i="16"/>
  <c r="J298" i="16"/>
  <c r="I298" i="16" s="1"/>
  <c r="I296" i="16"/>
  <c r="T294" i="16"/>
  <c r="T291" i="16"/>
  <c r="Q296" i="16"/>
  <c r="I292" i="16"/>
  <c r="M294" i="16"/>
  <c r="Q293" i="16"/>
  <c r="L291" i="16"/>
  <c r="L294" i="16"/>
  <c r="Q488" i="16"/>
  <c r="R487" i="16"/>
  <c r="J214" i="16"/>
  <c r="I215" i="16"/>
  <c r="R214" i="16"/>
  <c r="Q215" i="16"/>
  <c r="M10" i="17" l="1"/>
  <c r="I10" i="16"/>
  <c r="F286" i="14"/>
  <c r="G5" i="14"/>
  <c r="F5" i="14" s="1"/>
  <c r="L286" i="14"/>
  <c r="M5" i="14"/>
  <c r="L5" i="14" s="1"/>
  <c r="O20" i="14"/>
  <c r="R7" i="17"/>
  <c r="F7" i="17"/>
  <c r="Q214" i="17"/>
  <c r="I292" i="17"/>
  <c r="L10" i="17"/>
  <c r="I10" i="17" s="1"/>
  <c r="N9" i="17"/>
  <c r="E214" i="17"/>
  <c r="I214" i="17"/>
  <c r="M214" i="17"/>
  <c r="G290" i="17"/>
  <c r="G10" i="17"/>
  <c r="E10" i="17" s="1"/>
  <c r="N7" i="17"/>
  <c r="J7" i="17"/>
  <c r="M295" i="17"/>
  <c r="N294" i="17"/>
  <c r="M294" i="17" s="1"/>
  <c r="N487" i="17"/>
  <c r="M487" i="17" s="1"/>
  <c r="M488" i="17"/>
  <c r="N8" i="16"/>
  <c r="M8" i="16" s="1"/>
  <c r="M214" i="16"/>
  <c r="L290" i="16"/>
  <c r="L8" i="16" s="1"/>
  <c r="L9" i="16"/>
  <c r="R9" i="16"/>
  <c r="I214" i="16"/>
  <c r="Q214" i="16"/>
  <c r="R8" i="16"/>
  <c r="T290" i="16"/>
  <c r="T8" i="16" s="1"/>
  <c r="T9" i="16"/>
  <c r="S290" i="16"/>
  <c r="S8" i="16" s="1"/>
  <c r="S9" i="16"/>
  <c r="N9" i="16"/>
  <c r="M9" i="16" s="1"/>
  <c r="I488" i="16"/>
  <c r="R294" i="16"/>
  <c r="Q294" i="16" s="1"/>
  <c r="Q295" i="16"/>
  <c r="M291" i="16"/>
  <c r="M488" i="16"/>
  <c r="I487" i="16"/>
  <c r="I488" i="17"/>
  <c r="J487" i="17"/>
  <c r="I487" i="17" s="1"/>
  <c r="R487" i="17"/>
  <c r="Q487" i="17" s="1"/>
  <c r="Q488" i="17"/>
  <c r="E294" i="17"/>
  <c r="L290" i="17"/>
  <c r="R294" i="17"/>
  <c r="Q294" i="17" s="1"/>
  <c r="Q295" i="17"/>
  <c r="R291" i="17"/>
  <c r="R9" i="17" s="1"/>
  <c r="E291" i="17"/>
  <c r="F290" i="17"/>
  <c r="F8" i="17" s="1"/>
  <c r="H290" i="17"/>
  <c r="E292" i="17"/>
  <c r="J291" i="17"/>
  <c r="J9" i="17" s="1"/>
  <c r="J294" i="17"/>
  <c r="I294" i="17" s="1"/>
  <c r="I295" i="17"/>
  <c r="O290" i="17"/>
  <c r="M290" i="17" s="1"/>
  <c r="M291" i="17"/>
  <c r="Q487" i="16"/>
  <c r="M487" i="16"/>
  <c r="Q291" i="16"/>
  <c r="F294" i="16"/>
  <c r="E294" i="16" s="1"/>
  <c r="F291" i="16"/>
  <c r="F9" i="16" s="1"/>
  <c r="E295" i="16"/>
  <c r="F487" i="16"/>
  <c r="E487" i="16" s="1"/>
  <c r="I295" i="16"/>
  <c r="J294" i="16"/>
  <c r="I294" i="16" s="1"/>
  <c r="J291" i="16"/>
  <c r="N8" i="17" l="1"/>
  <c r="Q290" i="16"/>
  <c r="J290" i="16"/>
  <c r="J9" i="16"/>
  <c r="I9" i="16" s="1"/>
  <c r="Q8" i="16"/>
  <c r="Q9" i="16"/>
  <c r="E290" i="17"/>
  <c r="I291" i="17"/>
  <c r="J290" i="17"/>
  <c r="Q291" i="17"/>
  <c r="R290" i="17"/>
  <c r="E291" i="16"/>
  <c r="F290" i="16"/>
  <c r="I291" i="16"/>
  <c r="Q290" i="17" l="1"/>
  <c r="R8" i="17"/>
  <c r="I290" i="17"/>
  <c r="J8" i="17"/>
  <c r="E290" i="16"/>
  <c r="F8" i="16"/>
  <c r="I290" i="16"/>
  <c r="J8" i="16"/>
  <c r="I8" i="16" s="1"/>
  <c r="T205" i="17" l="1"/>
  <c r="T200" i="17" s="1"/>
  <c r="S205" i="17"/>
  <c r="S200" i="17" s="1"/>
  <c r="P205" i="17"/>
  <c r="P200" i="17" s="1"/>
  <c r="O205" i="17"/>
  <c r="O200" i="17" s="1"/>
  <c r="M200" i="17" s="1"/>
  <c r="L205" i="17"/>
  <c r="L200" i="17" s="1"/>
  <c r="K205" i="17"/>
  <c r="K200" i="17" s="1"/>
  <c r="H205" i="17"/>
  <c r="H200" i="17" s="1"/>
  <c r="G205" i="17"/>
  <c r="G200" i="17" s="1"/>
  <c r="E200" i="17" s="1"/>
  <c r="T194" i="17"/>
  <c r="S194" i="17"/>
  <c r="P194" i="17"/>
  <c r="O194" i="17"/>
  <c r="L194" i="17"/>
  <c r="K194" i="17"/>
  <c r="H194" i="17"/>
  <c r="G194" i="17"/>
  <c r="T187" i="17"/>
  <c r="T183" i="17" s="1"/>
  <c r="S187" i="17"/>
  <c r="S183" i="17" s="1"/>
  <c r="P187" i="17"/>
  <c r="P183" i="17" s="1"/>
  <c r="O187" i="17"/>
  <c r="O183" i="17" s="1"/>
  <c r="M183" i="17" s="1"/>
  <c r="L187" i="17"/>
  <c r="L183" i="17" s="1"/>
  <c r="K187" i="17"/>
  <c r="K183" i="17" s="1"/>
  <c r="H187" i="17"/>
  <c r="H183" i="17" s="1"/>
  <c r="G187" i="17"/>
  <c r="G183" i="17" s="1"/>
  <c r="E183" i="17" s="1"/>
  <c r="T175" i="17"/>
  <c r="S175" i="17"/>
  <c r="P175" i="17"/>
  <c r="O175" i="17"/>
  <c r="L175" i="17"/>
  <c r="K175" i="17"/>
  <c r="K9" i="17" s="1"/>
  <c r="H175" i="17"/>
  <c r="G175" i="17"/>
  <c r="T160" i="17"/>
  <c r="S160" i="17"/>
  <c r="P160" i="17"/>
  <c r="O160" i="17"/>
  <c r="L160" i="17"/>
  <c r="K160" i="17"/>
  <c r="H160" i="17"/>
  <c r="G160" i="17"/>
  <c r="T150" i="17"/>
  <c r="T146" i="17" s="1"/>
  <c r="S150" i="17"/>
  <c r="S146" i="17" s="1"/>
  <c r="P150" i="17"/>
  <c r="P146" i="17" s="1"/>
  <c r="O150" i="17"/>
  <c r="O146" i="17" s="1"/>
  <c r="M146" i="17" s="1"/>
  <c r="L150" i="17"/>
  <c r="L146" i="17" s="1"/>
  <c r="K150" i="17"/>
  <c r="K146" i="17" s="1"/>
  <c r="H150" i="17"/>
  <c r="H146" i="17" s="1"/>
  <c r="G150" i="17"/>
  <c r="G146" i="17" s="1"/>
  <c r="E146" i="17" s="1"/>
  <c r="T132" i="17"/>
  <c r="S132" i="17"/>
  <c r="P132" i="17"/>
  <c r="O132" i="17"/>
  <c r="L132" i="17"/>
  <c r="K132" i="17"/>
  <c r="H132" i="17"/>
  <c r="G132" i="17"/>
  <c r="T124" i="17"/>
  <c r="S124" i="17"/>
  <c r="P124" i="17"/>
  <c r="O124" i="17"/>
  <c r="L124" i="17"/>
  <c r="K124" i="17"/>
  <c r="H124" i="17"/>
  <c r="G124" i="17"/>
  <c r="T115" i="17"/>
  <c r="S115" i="17"/>
  <c r="P115" i="17"/>
  <c r="O115" i="17"/>
  <c r="L115" i="17"/>
  <c r="K115" i="17"/>
  <c r="H115" i="17"/>
  <c r="G115" i="17"/>
  <c r="T103" i="17"/>
  <c r="T99" i="17" s="1"/>
  <c r="S103" i="17"/>
  <c r="S99" i="17" s="1"/>
  <c r="P103" i="17"/>
  <c r="P99" i="17" s="1"/>
  <c r="O103" i="17"/>
  <c r="L103" i="17"/>
  <c r="L99" i="17" s="1"/>
  <c r="K103" i="17"/>
  <c r="K99" i="17" s="1"/>
  <c r="H103" i="17"/>
  <c r="H99" i="17" s="1"/>
  <c r="G103" i="17"/>
  <c r="G99" i="17" s="1"/>
  <c r="T93" i="17"/>
  <c r="S93" i="17"/>
  <c r="P93" i="17"/>
  <c r="O93" i="17"/>
  <c r="L93" i="17"/>
  <c r="K93" i="17"/>
  <c r="H93" i="17"/>
  <c r="G93" i="17"/>
  <c r="T86" i="17"/>
  <c r="T82" i="17" s="1"/>
  <c r="S86" i="17"/>
  <c r="S82" i="17" s="1"/>
  <c r="P86" i="17"/>
  <c r="P82" i="17" s="1"/>
  <c r="O86" i="17"/>
  <c r="O82" i="17" s="1"/>
  <c r="M82" i="17" s="1"/>
  <c r="L86" i="17"/>
  <c r="L82" i="17" s="1"/>
  <c r="K86" i="17"/>
  <c r="K82" i="17" s="1"/>
  <c r="H86" i="17"/>
  <c r="H82" i="17" s="1"/>
  <c r="G86" i="17"/>
  <c r="G82" i="17" s="1"/>
  <c r="E82" i="17" s="1"/>
  <c r="T63" i="17"/>
  <c r="S63" i="17"/>
  <c r="P63" i="17"/>
  <c r="O63" i="17"/>
  <c r="L63" i="17"/>
  <c r="K63" i="17"/>
  <c r="H63" i="17"/>
  <c r="G63" i="17"/>
  <c r="T59" i="17"/>
  <c r="S59" i="17"/>
  <c r="P59" i="17"/>
  <c r="O59" i="17"/>
  <c r="L59" i="17"/>
  <c r="K59" i="17"/>
  <c r="H59" i="17"/>
  <c r="G59" i="17"/>
  <c r="T37" i="17"/>
  <c r="S37" i="17"/>
  <c r="P37" i="17"/>
  <c r="O37" i="17"/>
  <c r="L37" i="17"/>
  <c r="K37" i="17"/>
  <c r="H37" i="17"/>
  <c r="G37" i="17"/>
  <c r="T205" i="16"/>
  <c r="S205" i="16"/>
  <c r="P205" i="16"/>
  <c r="O205" i="16"/>
  <c r="L205" i="16"/>
  <c r="K205" i="16"/>
  <c r="G205" i="16"/>
  <c r="T187" i="16"/>
  <c r="S187" i="16"/>
  <c r="P187" i="16"/>
  <c r="P183" i="16" s="1"/>
  <c r="O187" i="16"/>
  <c r="L187" i="16"/>
  <c r="K187" i="16"/>
  <c r="K183" i="16" s="1"/>
  <c r="T160" i="16"/>
  <c r="S160" i="16"/>
  <c r="P160" i="16"/>
  <c r="O160" i="16"/>
  <c r="L160" i="16"/>
  <c r="K160" i="16"/>
  <c r="T150" i="16"/>
  <c r="S150" i="16"/>
  <c r="P150" i="16"/>
  <c r="O150" i="16"/>
  <c r="L150" i="16"/>
  <c r="K150" i="16"/>
  <c r="T132" i="16"/>
  <c r="S132" i="16"/>
  <c r="P132" i="16"/>
  <c r="O132" i="16"/>
  <c r="L132" i="16"/>
  <c r="K132" i="16"/>
  <c r="H132" i="16"/>
  <c r="T124" i="16"/>
  <c r="S124" i="16"/>
  <c r="P124" i="16"/>
  <c r="O124" i="16"/>
  <c r="L124" i="16"/>
  <c r="K124" i="16"/>
  <c r="G124" i="16"/>
  <c r="H124" i="16"/>
  <c r="T115" i="16"/>
  <c r="S115" i="16"/>
  <c r="P115" i="16"/>
  <c r="O115" i="16"/>
  <c r="L115" i="16"/>
  <c r="K115" i="16"/>
  <c r="G115" i="16"/>
  <c r="H115" i="16"/>
  <c r="T103" i="16"/>
  <c r="S103" i="16"/>
  <c r="P103" i="16"/>
  <c r="O103" i="16"/>
  <c r="L103" i="16"/>
  <c r="K103" i="16"/>
  <c r="T93" i="16"/>
  <c r="S93" i="16"/>
  <c r="P93" i="16"/>
  <c r="O93" i="16"/>
  <c r="L93" i="16"/>
  <c r="K93" i="16"/>
  <c r="T86" i="16"/>
  <c r="S86" i="16"/>
  <c r="P86" i="16"/>
  <c r="O86" i="16"/>
  <c r="L86" i="16"/>
  <c r="K86" i="16"/>
  <c r="H93" i="16"/>
  <c r="G86" i="16"/>
  <c r="H86" i="16"/>
  <c r="G71" i="16"/>
  <c r="E71" i="16" s="1"/>
  <c r="H71" i="16"/>
  <c r="T63" i="16"/>
  <c r="S63" i="16"/>
  <c r="P63" i="16"/>
  <c r="O63" i="16"/>
  <c r="L63" i="16"/>
  <c r="K63" i="16"/>
  <c r="H59" i="16"/>
  <c r="G59" i="16"/>
  <c r="L59" i="16"/>
  <c r="K59" i="16"/>
  <c r="T59" i="16"/>
  <c r="S59" i="16"/>
  <c r="P59" i="16"/>
  <c r="O59" i="16"/>
  <c r="G37" i="16"/>
  <c r="H37" i="16"/>
  <c r="R7" i="16"/>
  <c r="N7" i="16"/>
  <c r="J7" i="16"/>
  <c r="Q626" i="16"/>
  <c r="M626" i="16"/>
  <c r="M19" i="16"/>
  <c r="M23" i="16"/>
  <c r="M27" i="16"/>
  <c r="M36" i="16"/>
  <c r="M41" i="16"/>
  <c r="M42" i="16"/>
  <c r="M43" i="16"/>
  <c r="M44" i="16"/>
  <c r="M45" i="16"/>
  <c r="M46" i="16"/>
  <c r="M47" i="16"/>
  <c r="M48" i="16"/>
  <c r="M49" i="16"/>
  <c r="M50" i="16"/>
  <c r="M51" i="16"/>
  <c r="M52" i="16"/>
  <c r="M53" i="16"/>
  <c r="M54" i="16"/>
  <c r="M55" i="16"/>
  <c r="M60" i="16"/>
  <c r="M61" i="16"/>
  <c r="M62" i="16"/>
  <c r="M64" i="16"/>
  <c r="M65" i="16"/>
  <c r="M66" i="16"/>
  <c r="M67" i="16"/>
  <c r="M68" i="16"/>
  <c r="M69" i="16"/>
  <c r="M70" i="16"/>
  <c r="M80" i="16"/>
  <c r="M81" i="16"/>
  <c r="M87" i="16"/>
  <c r="M88" i="16"/>
  <c r="M89" i="16"/>
  <c r="M90" i="16"/>
  <c r="M91" i="16"/>
  <c r="M92" i="16"/>
  <c r="M97" i="16"/>
  <c r="M98" i="16"/>
  <c r="M107" i="16"/>
  <c r="M108" i="16"/>
  <c r="M109" i="16"/>
  <c r="M110" i="16"/>
  <c r="M111" i="16"/>
  <c r="M112" i="16"/>
  <c r="M113" i="16"/>
  <c r="M114" i="16"/>
  <c r="M116" i="16"/>
  <c r="M117" i="16"/>
  <c r="M118" i="16"/>
  <c r="M119" i="16"/>
  <c r="M120" i="16"/>
  <c r="M121" i="16"/>
  <c r="M122" i="16"/>
  <c r="M123" i="16"/>
  <c r="M125" i="16"/>
  <c r="M126" i="16"/>
  <c r="M127" i="16"/>
  <c r="M128" i="16"/>
  <c r="M133" i="16"/>
  <c r="M134" i="16"/>
  <c r="M135" i="16"/>
  <c r="M136" i="16"/>
  <c r="M137" i="16"/>
  <c r="M138" i="16"/>
  <c r="M139" i="16"/>
  <c r="M140" i="16"/>
  <c r="M141" i="16"/>
  <c r="M142" i="16"/>
  <c r="M143" i="16"/>
  <c r="M144" i="16"/>
  <c r="M145" i="16"/>
  <c r="M154" i="16"/>
  <c r="M155" i="16"/>
  <c r="M156" i="16"/>
  <c r="M157" i="16"/>
  <c r="M158" i="16"/>
  <c r="M159" i="16"/>
  <c r="M164" i="16"/>
  <c r="M165" i="16"/>
  <c r="M166" i="16"/>
  <c r="M167" i="16"/>
  <c r="M168" i="16"/>
  <c r="M172" i="16"/>
  <c r="M173" i="16"/>
  <c r="M176" i="16"/>
  <c r="M177" i="16"/>
  <c r="M178" i="16"/>
  <c r="M179" i="16"/>
  <c r="M180" i="16"/>
  <c r="M181" i="16"/>
  <c r="M182" i="16"/>
  <c r="M191" i="16"/>
  <c r="M192" i="16"/>
  <c r="M193" i="16"/>
  <c r="M195" i="16"/>
  <c r="M196" i="16"/>
  <c r="M197" i="16"/>
  <c r="M198" i="16"/>
  <c r="M199" i="16"/>
  <c r="M204" i="16"/>
  <c r="M209" i="16"/>
  <c r="M210" i="16"/>
  <c r="M211" i="16"/>
  <c r="M212" i="16"/>
  <c r="E99" i="17" l="1"/>
  <c r="O99" i="17"/>
  <c r="M99" i="17" s="1"/>
  <c r="I82" i="17"/>
  <c r="Q82" i="17"/>
  <c r="I99" i="17"/>
  <c r="Q99" i="17"/>
  <c r="I146" i="17"/>
  <c r="Q146" i="17"/>
  <c r="I183" i="17"/>
  <c r="Q183" i="17"/>
  <c r="I200" i="17"/>
  <c r="Q200" i="17"/>
  <c r="L8" i="17"/>
  <c r="E32" i="17"/>
  <c r="G8" i="17"/>
  <c r="G174" i="17"/>
  <c r="G7" i="17" s="1"/>
  <c r="G9" i="17"/>
  <c r="H174" i="17"/>
  <c r="H7" i="17" s="1"/>
  <c r="H9" i="17"/>
  <c r="P174" i="17"/>
  <c r="P8" i="17" s="1"/>
  <c r="P9" i="17"/>
  <c r="O174" i="17"/>
  <c r="O8" i="17" s="1"/>
  <c r="O9" i="17"/>
  <c r="S174" i="17"/>
  <c r="S7" i="17" s="1"/>
  <c r="S9" i="17"/>
  <c r="L174" i="17"/>
  <c r="T174" i="17"/>
  <c r="T8" i="17" s="1"/>
  <c r="T9" i="17"/>
  <c r="I194" i="17"/>
  <c r="E150" i="17"/>
  <c r="M150" i="17"/>
  <c r="E187" i="17"/>
  <c r="M187" i="17"/>
  <c r="M115" i="17"/>
  <c r="E124" i="17"/>
  <c r="M124" i="17"/>
  <c r="I93" i="17"/>
  <c r="I103" i="17"/>
  <c r="Q103" i="17"/>
  <c r="I115" i="17"/>
  <c r="I124" i="17"/>
  <c r="Q124" i="17"/>
  <c r="I132" i="17"/>
  <c r="M132" i="17"/>
  <c r="Q150" i="17"/>
  <c r="I86" i="17"/>
  <c r="I187" i="17"/>
  <c r="Q194" i="17"/>
  <c r="E205" i="17"/>
  <c r="M205" i="17"/>
  <c r="E194" i="17"/>
  <c r="E103" i="17"/>
  <c r="M103" i="17"/>
  <c r="I205" i="17"/>
  <c r="P200" i="16"/>
  <c r="K200" i="16"/>
  <c r="S200" i="16"/>
  <c r="O200" i="16"/>
  <c r="L200" i="16"/>
  <c r="T200" i="16"/>
  <c r="K82" i="16"/>
  <c r="S82" i="16"/>
  <c r="K99" i="16"/>
  <c r="S99" i="16"/>
  <c r="P146" i="16"/>
  <c r="P99" i="16"/>
  <c r="L82" i="16"/>
  <c r="T82" i="16"/>
  <c r="K146" i="16"/>
  <c r="S146" i="16"/>
  <c r="L99" i="16"/>
  <c r="Q187" i="16"/>
  <c r="S183" i="16"/>
  <c r="O82" i="16"/>
  <c r="O99" i="16"/>
  <c r="L146" i="16"/>
  <c r="T146" i="16"/>
  <c r="L183" i="16"/>
  <c r="I183" i="16" s="1"/>
  <c r="T183" i="16"/>
  <c r="T99" i="16"/>
  <c r="P82" i="16"/>
  <c r="O146" i="16"/>
  <c r="O183" i="16"/>
  <c r="M183" i="16" s="1"/>
  <c r="E115" i="17"/>
  <c r="Q115" i="17"/>
  <c r="E132" i="17"/>
  <c r="Q132" i="17"/>
  <c r="I150" i="17"/>
  <c r="Q187" i="17"/>
  <c r="M194" i="17"/>
  <c r="Q205" i="17"/>
  <c r="Q124" i="16"/>
  <c r="I187" i="16"/>
  <c r="E37" i="17"/>
  <c r="I63" i="17"/>
  <c r="M63" i="17"/>
  <c r="E86" i="17"/>
  <c r="E93" i="17"/>
  <c r="E63" i="17"/>
  <c r="Q86" i="17"/>
  <c r="Q93" i="17"/>
  <c r="M86" i="17"/>
  <c r="M93" i="17"/>
  <c r="E160" i="17"/>
  <c r="I103" i="16"/>
  <c r="Q115" i="16"/>
  <c r="M150" i="16"/>
  <c r="M187" i="16"/>
  <c r="H82" i="16"/>
  <c r="M132" i="16"/>
  <c r="O18" i="14"/>
  <c r="M93" i="16"/>
  <c r="I63" i="16"/>
  <c r="Q150" i="16"/>
  <c r="I205" i="16"/>
  <c r="Q63" i="16"/>
  <c r="M115" i="16"/>
  <c r="I132" i="16"/>
  <c r="M59" i="16"/>
  <c r="M63" i="16"/>
  <c r="I124" i="16"/>
  <c r="M124" i="16"/>
  <c r="M205" i="16"/>
  <c r="M37" i="17"/>
  <c r="Q63" i="17"/>
  <c r="Q160" i="17"/>
  <c r="I175" i="17"/>
  <c r="Q175" i="17"/>
  <c r="M160" i="17"/>
  <c r="E175" i="17"/>
  <c r="I37" i="17"/>
  <c r="Q37" i="17"/>
  <c r="I160" i="17"/>
  <c r="K174" i="17"/>
  <c r="K7" i="17" s="1"/>
  <c r="M175" i="17"/>
  <c r="M103" i="16"/>
  <c r="Q103" i="16"/>
  <c r="I115" i="16"/>
  <c r="Q160" i="16"/>
  <c r="I86" i="16"/>
  <c r="I93" i="16"/>
  <c r="Q93" i="16"/>
  <c r="M160" i="16"/>
  <c r="Q205" i="16"/>
  <c r="Q86" i="16"/>
  <c r="Q132" i="16"/>
  <c r="I150" i="16"/>
  <c r="I160" i="16"/>
  <c r="M86" i="16"/>
  <c r="I200" i="16" l="1"/>
  <c r="O7" i="17"/>
  <c r="P7" i="17"/>
  <c r="E7" i="17"/>
  <c r="E9" i="17"/>
  <c r="M9" i="17"/>
  <c r="M8" i="17"/>
  <c r="L9" i="17"/>
  <c r="I9" i="17" s="1"/>
  <c r="L7" i="17"/>
  <c r="I7" i="17" s="1"/>
  <c r="T7" i="17"/>
  <c r="Q7" i="17" s="1"/>
  <c r="Q9" i="17"/>
  <c r="M200" i="16"/>
  <c r="Q200" i="16"/>
  <c r="I174" i="17"/>
  <c r="E174" i="17"/>
  <c r="M174" i="17"/>
  <c r="Q174" i="17"/>
  <c r="M146" i="16"/>
  <c r="I82" i="16"/>
  <c r="Q146" i="16"/>
  <c r="Q82" i="16"/>
  <c r="M99" i="16"/>
  <c r="I146" i="16"/>
  <c r="Q99" i="16"/>
  <c r="I99" i="16"/>
  <c r="M82" i="16"/>
  <c r="Q183" i="16"/>
  <c r="O4" i="14"/>
  <c r="Q626" i="17"/>
  <c r="M626" i="17"/>
  <c r="I626" i="17"/>
  <c r="E626" i="17"/>
  <c r="Q212" i="17"/>
  <c r="M212" i="17"/>
  <c r="I212" i="17"/>
  <c r="E212" i="17"/>
  <c r="Q211" i="17"/>
  <c r="M211" i="17"/>
  <c r="I211" i="17"/>
  <c r="E211" i="17"/>
  <c r="Q210" i="17"/>
  <c r="M210" i="17"/>
  <c r="I210" i="17"/>
  <c r="E210" i="17"/>
  <c r="Q209" i="17"/>
  <c r="M209" i="17"/>
  <c r="I209" i="17"/>
  <c r="E209" i="17"/>
  <c r="Q204" i="17"/>
  <c r="M204" i="17"/>
  <c r="I204" i="17"/>
  <c r="E204" i="17"/>
  <c r="Q199" i="17"/>
  <c r="M199" i="17"/>
  <c r="I199" i="17"/>
  <c r="E199" i="17"/>
  <c r="Q198" i="17"/>
  <c r="M198" i="17"/>
  <c r="I198" i="17"/>
  <c r="E198" i="17"/>
  <c r="Q197" i="17"/>
  <c r="M197" i="17"/>
  <c r="I197" i="17"/>
  <c r="E197" i="17"/>
  <c r="Q196" i="17"/>
  <c r="M196" i="17"/>
  <c r="I196" i="17"/>
  <c r="E196" i="17"/>
  <c r="Q195" i="17"/>
  <c r="M195" i="17"/>
  <c r="I195" i="17"/>
  <c r="E195" i="17"/>
  <c r="Q193" i="17"/>
  <c r="M193" i="17"/>
  <c r="I193" i="17"/>
  <c r="E193" i="17"/>
  <c r="Q192" i="17"/>
  <c r="M192" i="17"/>
  <c r="I192" i="17"/>
  <c r="E192" i="17"/>
  <c r="Q191" i="17"/>
  <c r="M191" i="17"/>
  <c r="I191" i="17"/>
  <c r="E191" i="17"/>
  <c r="Q182" i="17"/>
  <c r="M182" i="17"/>
  <c r="I182" i="17"/>
  <c r="E182" i="17"/>
  <c r="Q181" i="17"/>
  <c r="M181" i="17"/>
  <c r="I181" i="17"/>
  <c r="E181" i="17"/>
  <c r="Q180" i="17"/>
  <c r="M180" i="17"/>
  <c r="I180" i="17"/>
  <c r="E180" i="17"/>
  <c r="Q179" i="17"/>
  <c r="M179" i="17"/>
  <c r="I179" i="17"/>
  <c r="E179" i="17"/>
  <c r="Q178" i="17"/>
  <c r="M178" i="17"/>
  <c r="I178" i="17"/>
  <c r="E178" i="17"/>
  <c r="Q177" i="17"/>
  <c r="M177" i="17"/>
  <c r="I177" i="17"/>
  <c r="E177" i="17"/>
  <c r="Q176" i="17"/>
  <c r="M176" i="17"/>
  <c r="I176" i="17"/>
  <c r="E176" i="17"/>
  <c r="Q173" i="17"/>
  <c r="M173" i="17"/>
  <c r="I173" i="17"/>
  <c r="E173" i="17"/>
  <c r="Q172" i="17"/>
  <c r="M172" i="17"/>
  <c r="I172" i="17"/>
  <c r="E172" i="17"/>
  <c r="Q168" i="17"/>
  <c r="M168" i="17"/>
  <c r="I168" i="17"/>
  <c r="E168" i="17"/>
  <c r="Q167" i="17"/>
  <c r="M167" i="17"/>
  <c r="I167" i="17"/>
  <c r="E167" i="17"/>
  <c r="Q166" i="17"/>
  <c r="M166" i="17"/>
  <c r="I166" i="17"/>
  <c r="E166" i="17"/>
  <c r="Q165" i="17"/>
  <c r="M165" i="17"/>
  <c r="I165" i="17"/>
  <c r="E165" i="17"/>
  <c r="Q164" i="17"/>
  <c r="M164" i="17"/>
  <c r="I164" i="17"/>
  <c r="E164" i="17"/>
  <c r="Q159" i="17"/>
  <c r="M159" i="17"/>
  <c r="I159" i="17"/>
  <c r="E159" i="17"/>
  <c r="Q158" i="17"/>
  <c r="M158" i="17"/>
  <c r="I158" i="17"/>
  <c r="E158" i="17"/>
  <c r="Q157" i="17"/>
  <c r="M157" i="17"/>
  <c r="I157" i="17"/>
  <c r="E157" i="17"/>
  <c r="Q156" i="17"/>
  <c r="M156" i="17"/>
  <c r="I156" i="17"/>
  <c r="E156" i="17"/>
  <c r="Q155" i="17"/>
  <c r="M155" i="17"/>
  <c r="I155" i="17"/>
  <c r="E155" i="17"/>
  <c r="Q154" i="17"/>
  <c r="M154" i="17"/>
  <c r="I154" i="17"/>
  <c r="E154" i="17"/>
  <c r="Q145" i="17"/>
  <c r="M145" i="17"/>
  <c r="I145" i="17"/>
  <c r="E145" i="17"/>
  <c r="Q144" i="17"/>
  <c r="M144" i="17"/>
  <c r="I144" i="17"/>
  <c r="E144" i="17"/>
  <c r="Q143" i="17"/>
  <c r="M143" i="17"/>
  <c r="I143" i="17"/>
  <c r="E143" i="17"/>
  <c r="Q142" i="17"/>
  <c r="M142" i="17"/>
  <c r="I142" i="17"/>
  <c r="E142" i="17"/>
  <c r="Q141" i="17"/>
  <c r="M141" i="17"/>
  <c r="I141" i="17"/>
  <c r="E141" i="17"/>
  <c r="Q140" i="17"/>
  <c r="M140" i="17"/>
  <c r="I140" i="17"/>
  <c r="E140" i="17"/>
  <c r="Q139" i="17"/>
  <c r="M139" i="17"/>
  <c r="I139" i="17"/>
  <c r="E139" i="17"/>
  <c r="Q138" i="17"/>
  <c r="M138" i="17"/>
  <c r="I138" i="17"/>
  <c r="E138" i="17"/>
  <c r="Q137" i="17"/>
  <c r="M137" i="17"/>
  <c r="I137" i="17"/>
  <c r="E137" i="17"/>
  <c r="Q136" i="17"/>
  <c r="M136" i="17"/>
  <c r="I136" i="17"/>
  <c r="E136" i="17"/>
  <c r="Q135" i="17"/>
  <c r="M135" i="17"/>
  <c r="I135" i="17"/>
  <c r="E135" i="17"/>
  <c r="Q134" i="17"/>
  <c r="M134" i="17"/>
  <c r="I134" i="17"/>
  <c r="E134" i="17"/>
  <c r="Q133" i="17"/>
  <c r="M133" i="17"/>
  <c r="I133" i="17"/>
  <c r="E133" i="17"/>
  <c r="Q128" i="17"/>
  <c r="M128" i="17"/>
  <c r="I128" i="17"/>
  <c r="E128" i="17"/>
  <c r="Q127" i="17"/>
  <c r="M127" i="17"/>
  <c r="I127" i="17"/>
  <c r="E127" i="17"/>
  <c r="Q126" i="17"/>
  <c r="M126" i="17"/>
  <c r="I126" i="17"/>
  <c r="E126" i="17"/>
  <c r="Q125" i="17"/>
  <c r="M125" i="17"/>
  <c r="I125" i="17"/>
  <c r="E125" i="17"/>
  <c r="Q123" i="17"/>
  <c r="M123" i="17"/>
  <c r="I123" i="17"/>
  <c r="E123" i="17"/>
  <c r="Q122" i="17"/>
  <c r="M122" i="17"/>
  <c r="I122" i="17"/>
  <c r="E122" i="17"/>
  <c r="Q121" i="17"/>
  <c r="M121" i="17"/>
  <c r="I121" i="17"/>
  <c r="E121" i="17"/>
  <c r="Q120" i="17"/>
  <c r="M120" i="17"/>
  <c r="I120" i="17"/>
  <c r="E120" i="17"/>
  <c r="Q119" i="17"/>
  <c r="M119" i="17"/>
  <c r="I119" i="17"/>
  <c r="E119" i="17"/>
  <c r="Q118" i="17"/>
  <c r="M118" i="17"/>
  <c r="I118" i="17"/>
  <c r="E118" i="17"/>
  <c r="Q117" i="17"/>
  <c r="M117" i="17"/>
  <c r="I117" i="17"/>
  <c r="E117" i="17"/>
  <c r="Q116" i="17"/>
  <c r="M116" i="17"/>
  <c r="I116" i="17"/>
  <c r="E116" i="17"/>
  <c r="Q114" i="17"/>
  <c r="M114" i="17"/>
  <c r="I114" i="17"/>
  <c r="E114" i="17"/>
  <c r="Q113" i="17"/>
  <c r="M113" i="17"/>
  <c r="I113" i="17"/>
  <c r="E113" i="17"/>
  <c r="Q112" i="17"/>
  <c r="M112" i="17"/>
  <c r="I112" i="17"/>
  <c r="E112" i="17"/>
  <c r="Q111" i="17"/>
  <c r="M111" i="17"/>
  <c r="I111" i="17"/>
  <c r="E111" i="17"/>
  <c r="Q110" i="17"/>
  <c r="M110" i="17"/>
  <c r="I110" i="17"/>
  <c r="E110" i="17"/>
  <c r="Q109" i="17"/>
  <c r="M109" i="17"/>
  <c r="I109" i="17"/>
  <c r="E109" i="17"/>
  <c r="Q108" i="17"/>
  <c r="M108" i="17"/>
  <c r="I108" i="17"/>
  <c r="E108" i="17"/>
  <c r="Q107" i="17"/>
  <c r="M107" i="17"/>
  <c r="I107" i="17"/>
  <c r="E107" i="17"/>
  <c r="Q98" i="17"/>
  <c r="M98" i="17"/>
  <c r="I98" i="17"/>
  <c r="E98" i="17"/>
  <c r="Q97" i="17"/>
  <c r="M97" i="17"/>
  <c r="I97" i="17"/>
  <c r="E97" i="17"/>
  <c r="Q92" i="17"/>
  <c r="M92" i="17"/>
  <c r="I92" i="17"/>
  <c r="E92" i="17"/>
  <c r="Q91" i="17"/>
  <c r="M91" i="17"/>
  <c r="I91" i="17"/>
  <c r="E91" i="17"/>
  <c r="Q90" i="17"/>
  <c r="M90" i="17"/>
  <c r="I90" i="17"/>
  <c r="E90" i="17"/>
  <c r="Q89" i="17"/>
  <c r="M89" i="17"/>
  <c r="I89" i="17"/>
  <c r="E89" i="17"/>
  <c r="Q88" i="17"/>
  <c r="M88" i="17"/>
  <c r="I88" i="17"/>
  <c r="E88" i="17"/>
  <c r="Q87" i="17"/>
  <c r="M87" i="17"/>
  <c r="I87" i="17"/>
  <c r="E87" i="17"/>
  <c r="Q81" i="17"/>
  <c r="M81" i="17"/>
  <c r="I81" i="17"/>
  <c r="E81" i="17"/>
  <c r="Q80" i="17"/>
  <c r="M80" i="17"/>
  <c r="I80" i="17"/>
  <c r="E80" i="17"/>
  <c r="Q70" i="17"/>
  <c r="M70" i="17"/>
  <c r="I70" i="17"/>
  <c r="E70" i="17"/>
  <c r="Q69" i="17"/>
  <c r="M69" i="17"/>
  <c r="I69" i="17"/>
  <c r="E69" i="17"/>
  <c r="Q68" i="17"/>
  <c r="M68" i="17"/>
  <c r="I68" i="17"/>
  <c r="E68" i="17"/>
  <c r="Q67" i="17"/>
  <c r="M67" i="17"/>
  <c r="I67" i="17"/>
  <c r="E67" i="17"/>
  <c r="Q66" i="17"/>
  <c r="M66" i="17"/>
  <c r="I66" i="17"/>
  <c r="E66" i="17"/>
  <c r="Q65" i="17"/>
  <c r="M65" i="17"/>
  <c r="I65" i="17"/>
  <c r="E65" i="17"/>
  <c r="Q64" i="17"/>
  <c r="M64" i="17"/>
  <c r="I64" i="17"/>
  <c r="E64" i="17"/>
  <c r="Q62" i="17"/>
  <c r="M62" i="17"/>
  <c r="I62" i="17"/>
  <c r="E62" i="17"/>
  <c r="Q61" i="17"/>
  <c r="M61" i="17"/>
  <c r="I61" i="17"/>
  <c r="E61" i="17"/>
  <c r="Q60" i="17"/>
  <c r="Q59" i="17" s="1"/>
  <c r="M60" i="17"/>
  <c r="M59" i="17" s="1"/>
  <c r="I60" i="17"/>
  <c r="I59" i="17" s="1"/>
  <c r="E60" i="17"/>
  <c r="E59" i="17" s="1"/>
  <c r="Q55" i="17"/>
  <c r="M55" i="17"/>
  <c r="I55" i="17"/>
  <c r="E55" i="17"/>
  <c r="Q54" i="17"/>
  <c r="M54" i="17"/>
  <c r="I54" i="17"/>
  <c r="E54" i="17"/>
  <c r="Q53" i="17"/>
  <c r="M53" i="17"/>
  <c r="I53" i="17"/>
  <c r="E53" i="17"/>
  <c r="Q52" i="17"/>
  <c r="M52" i="17"/>
  <c r="I52" i="17"/>
  <c r="E52" i="17"/>
  <c r="Q51" i="17"/>
  <c r="M51" i="17"/>
  <c r="I51" i="17"/>
  <c r="E51" i="17"/>
  <c r="Q50" i="17"/>
  <c r="M50" i="17"/>
  <c r="I50" i="17"/>
  <c r="E50" i="17"/>
  <c r="Q49" i="17"/>
  <c r="M49" i="17"/>
  <c r="I49" i="17"/>
  <c r="E49" i="17"/>
  <c r="Q48" i="17"/>
  <c r="M48" i="17"/>
  <c r="I48" i="17"/>
  <c r="E48" i="17"/>
  <c r="Q47" i="17"/>
  <c r="M47" i="17"/>
  <c r="I47" i="17"/>
  <c r="E47" i="17"/>
  <c r="Q46" i="17"/>
  <c r="M46" i="17"/>
  <c r="I46" i="17"/>
  <c r="E46" i="17"/>
  <c r="Q45" i="17"/>
  <c r="M45" i="17"/>
  <c r="I45" i="17"/>
  <c r="E45" i="17"/>
  <c r="Q44" i="17"/>
  <c r="M44" i="17"/>
  <c r="I44" i="17"/>
  <c r="E44" i="17"/>
  <c r="Q43" i="17"/>
  <c r="M43" i="17"/>
  <c r="I43" i="17"/>
  <c r="E43" i="17"/>
  <c r="Q42" i="17"/>
  <c r="M42" i="17"/>
  <c r="I42" i="17"/>
  <c r="E42" i="17"/>
  <c r="Q41" i="17"/>
  <c r="M41" i="17"/>
  <c r="I41" i="17"/>
  <c r="E41" i="17"/>
  <c r="Q36" i="17"/>
  <c r="M36" i="17"/>
  <c r="I36" i="17"/>
  <c r="E36" i="17"/>
  <c r="Q27" i="17"/>
  <c r="M27" i="17"/>
  <c r="I27" i="17"/>
  <c r="E27" i="17"/>
  <c r="Q23" i="17"/>
  <c r="M23" i="17"/>
  <c r="I23" i="17"/>
  <c r="E23" i="17"/>
  <c r="Q19" i="17"/>
  <c r="M19" i="17"/>
  <c r="I19" i="17"/>
  <c r="E19" i="17"/>
  <c r="R1" i="17"/>
  <c r="P1" i="17" s="1"/>
  <c r="N1" i="17"/>
  <c r="L1" i="17" s="1"/>
  <c r="J1" i="17"/>
  <c r="D1" i="17"/>
  <c r="M7" i="17" l="1"/>
  <c r="K8" i="17"/>
  <c r="I8" i="17" s="1"/>
  <c r="H8" i="17"/>
  <c r="E8" i="17" s="1"/>
  <c r="S8" i="17"/>
  <c r="Q8" i="17" s="1"/>
  <c r="I626" i="16" l="1"/>
  <c r="E626" i="16"/>
  <c r="Q212" i="16"/>
  <c r="I212" i="16"/>
  <c r="E212" i="16"/>
  <c r="Q211" i="16"/>
  <c r="I211" i="16"/>
  <c r="E211" i="16"/>
  <c r="Q210" i="16"/>
  <c r="I210" i="16"/>
  <c r="E210" i="16"/>
  <c r="Q209" i="16"/>
  <c r="I209" i="16"/>
  <c r="E209" i="16"/>
  <c r="H205" i="16"/>
  <c r="G200" i="16"/>
  <c r="Q204" i="16"/>
  <c r="I204" i="16"/>
  <c r="E204" i="16"/>
  <c r="Q199" i="16"/>
  <c r="I199" i="16"/>
  <c r="E199" i="16"/>
  <c r="Q198" i="16"/>
  <c r="I198" i="16"/>
  <c r="E198" i="16"/>
  <c r="Q197" i="16"/>
  <c r="I197" i="16"/>
  <c r="E197" i="16"/>
  <c r="Q196" i="16"/>
  <c r="I196" i="16"/>
  <c r="E196" i="16"/>
  <c r="Q195" i="16"/>
  <c r="I195" i="16"/>
  <c r="E195" i="16"/>
  <c r="Q193" i="16"/>
  <c r="I193" i="16"/>
  <c r="E193" i="16"/>
  <c r="Q192" i="16"/>
  <c r="I192" i="16"/>
  <c r="E192" i="16"/>
  <c r="Q191" i="16"/>
  <c r="I191" i="16"/>
  <c r="E191" i="16"/>
  <c r="H187" i="16"/>
  <c r="G187" i="16"/>
  <c r="Q182" i="16"/>
  <c r="I182" i="16"/>
  <c r="E182" i="16"/>
  <c r="Q181" i="16"/>
  <c r="I181" i="16"/>
  <c r="E181" i="16"/>
  <c r="Q180" i="16"/>
  <c r="I180" i="16"/>
  <c r="E180" i="16"/>
  <c r="Q179" i="16"/>
  <c r="I179" i="16"/>
  <c r="E179" i="16"/>
  <c r="Q178" i="16"/>
  <c r="I178" i="16"/>
  <c r="E178" i="16"/>
  <c r="Q177" i="16"/>
  <c r="I177" i="16"/>
  <c r="E177" i="16"/>
  <c r="Q176" i="16"/>
  <c r="I176" i="16"/>
  <c r="E176" i="16"/>
  <c r="T175" i="16"/>
  <c r="T174" i="16" s="1"/>
  <c r="S175" i="16"/>
  <c r="S174" i="16" s="1"/>
  <c r="P175" i="16"/>
  <c r="P174" i="16" s="1"/>
  <c r="O175" i="16"/>
  <c r="O174" i="16" s="1"/>
  <c r="L175" i="16"/>
  <c r="L174" i="16" s="1"/>
  <c r="K175" i="16"/>
  <c r="K174" i="16" s="1"/>
  <c r="H175" i="16"/>
  <c r="G175" i="16"/>
  <c r="G174" i="16" s="1"/>
  <c r="Q173" i="16"/>
  <c r="I173" i="16"/>
  <c r="E173" i="16"/>
  <c r="Q172" i="16"/>
  <c r="I172" i="16"/>
  <c r="E172" i="16"/>
  <c r="E171" i="16"/>
  <c r="Q168" i="16"/>
  <c r="I168" i="16"/>
  <c r="E168" i="16"/>
  <c r="Q167" i="16"/>
  <c r="I167" i="16"/>
  <c r="E167" i="16"/>
  <c r="Q166" i="16"/>
  <c r="I166" i="16"/>
  <c r="E166" i="16"/>
  <c r="Q165" i="16"/>
  <c r="I165" i="16"/>
  <c r="E165" i="16"/>
  <c r="Q164" i="16"/>
  <c r="I164" i="16"/>
  <c r="E164" i="16"/>
  <c r="H160" i="16"/>
  <c r="G160" i="16"/>
  <c r="Q159" i="16"/>
  <c r="I159" i="16"/>
  <c r="E159" i="16"/>
  <c r="Q158" i="16"/>
  <c r="I158" i="16"/>
  <c r="E158" i="16"/>
  <c r="Q157" i="16"/>
  <c r="I157" i="16"/>
  <c r="E157" i="16"/>
  <c r="Q156" i="16"/>
  <c r="I156" i="16"/>
  <c r="E156" i="16"/>
  <c r="Q155" i="16"/>
  <c r="I155" i="16"/>
  <c r="E155" i="16"/>
  <c r="Q154" i="16"/>
  <c r="I154" i="16"/>
  <c r="E154" i="16"/>
  <c r="H150" i="16"/>
  <c r="G150" i="16"/>
  <c r="Q145" i="16"/>
  <c r="I145" i="16"/>
  <c r="E145" i="16"/>
  <c r="Q144" i="16"/>
  <c r="I144" i="16"/>
  <c r="E144" i="16"/>
  <c r="Q143" i="16"/>
  <c r="I143" i="16"/>
  <c r="E143" i="16"/>
  <c r="Q142" i="16"/>
  <c r="I142" i="16"/>
  <c r="E142" i="16"/>
  <c r="Q141" i="16"/>
  <c r="I141" i="16"/>
  <c r="E141" i="16"/>
  <c r="Q140" i="16"/>
  <c r="I140" i="16"/>
  <c r="E140" i="16"/>
  <c r="Q139" i="16"/>
  <c r="I139" i="16"/>
  <c r="E139" i="16"/>
  <c r="Q138" i="16"/>
  <c r="I138" i="16"/>
  <c r="E138" i="16"/>
  <c r="Q137" i="16"/>
  <c r="I137" i="16"/>
  <c r="E137" i="16"/>
  <c r="Q136" i="16"/>
  <c r="I136" i="16"/>
  <c r="E136" i="16"/>
  <c r="Q135" i="16"/>
  <c r="I135" i="16"/>
  <c r="E135" i="16"/>
  <c r="Q134" i="16"/>
  <c r="I134" i="16"/>
  <c r="E134" i="16"/>
  <c r="Q133" i="16"/>
  <c r="I133" i="16"/>
  <c r="E133" i="16"/>
  <c r="G132" i="16"/>
  <c r="Q128" i="16"/>
  <c r="I128" i="16"/>
  <c r="E128" i="16"/>
  <c r="Q127" i="16"/>
  <c r="I127" i="16"/>
  <c r="E127" i="16"/>
  <c r="Q126" i="16"/>
  <c r="I126" i="16"/>
  <c r="E126" i="16"/>
  <c r="Q125" i="16"/>
  <c r="I125" i="16"/>
  <c r="E125" i="16"/>
  <c r="Q123" i="16"/>
  <c r="I123" i="16"/>
  <c r="E123" i="16"/>
  <c r="Q122" i="16"/>
  <c r="I122" i="16"/>
  <c r="E122" i="16"/>
  <c r="Q121" i="16"/>
  <c r="I121" i="16"/>
  <c r="E121" i="16"/>
  <c r="Q120" i="16"/>
  <c r="I120" i="16"/>
  <c r="E120" i="16"/>
  <c r="Q119" i="16"/>
  <c r="I119" i="16"/>
  <c r="E119" i="16"/>
  <c r="Q118" i="16"/>
  <c r="I118" i="16"/>
  <c r="E118" i="16"/>
  <c r="Q117" i="16"/>
  <c r="I117" i="16"/>
  <c r="E117" i="16"/>
  <c r="Q116" i="16"/>
  <c r="I116" i="16"/>
  <c r="E116" i="16"/>
  <c r="Q114" i="16"/>
  <c r="I114" i="16"/>
  <c r="E114" i="16"/>
  <c r="Q113" i="16"/>
  <c r="I113" i="16"/>
  <c r="E113" i="16"/>
  <c r="Q112" i="16"/>
  <c r="I112" i="16"/>
  <c r="E112" i="16"/>
  <c r="Q111" i="16"/>
  <c r="I111" i="16"/>
  <c r="E111" i="16"/>
  <c r="Q110" i="16"/>
  <c r="I110" i="16"/>
  <c r="E110" i="16"/>
  <c r="Q109" i="16"/>
  <c r="I109" i="16"/>
  <c r="E109" i="16"/>
  <c r="Q108" i="16"/>
  <c r="I108" i="16"/>
  <c r="E108" i="16"/>
  <c r="Q107" i="16"/>
  <c r="I107" i="16"/>
  <c r="E107" i="16"/>
  <c r="H103" i="16"/>
  <c r="G103" i="16"/>
  <c r="Q98" i="16"/>
  <c r="I98" i="16"/>
  <c r="E98" i="16"/>
  <c r="Q97" i="16"/>
  <c r="I97" i="16"/>
  <c r="E97" i="16"/>
  <c r="G93" i="16"/>
  <c r="G82" i="16" s="1"/>
  <c r="Q92" i="16"/>
  <c r="I92" i="16"/>
  <c r="E92" i="16"/>
  <c r="Q91" i="16"/>
  <c r="I91" i="16"/>
  <c r="E91" i="16"/>
  <c r="Q90" i="16"/>
  <c r="I90" i="16"/>
  <c r="E90" i="16"/>
  <c r="Q89" i="16"/>
  <c r="I89" i="16"/>
  <c r="E89" i="16"/>
  <c r="Q88" i="16"/>
  <c r="I88" i="16"/>
  <c r="E88" i="16"/>
  <c r="Q87" i="16"/>
  <c r="I87" i="16"/>
  <c r="E87" i="16"/>
  <c r="Q81" i="16"/>
  <c r="I81" i="16"/>
  <c r="E81" i="16"/>
  <c r="Q80" i="16"/>
  <c r="I80" i="16"/>
  <c r="E80" i="16"/>
  <c r="Q70" i="16"/>
  <c r="I70" i="16"/>
  <c r="E70" i="16"/>
  <c r="Q69" i="16"/>
  <c r="I69" i="16"/>
  <c r="E69" i="16"/>
  <c r="Q68" i="16"/>
  <c r="I68" i="16"/>
  <c r="E68" i="16"/>
  <c r="Q67" i="16"/>
  <c r="I67" i="16"/>
  <c r="E67" i="16"/>
  <c r="Q66" i="16"/>
  <c r="I66" i="16"/>
  <c r="E66" i="16"/>
  <c r="Q65" i="16"/>
  <c r="I65" i="16"/>
  <c r="E65" i="16"/>
  <c r="Q64" i="16"/>
  <c r="I64" i="16"/>
  <c r="E64" i="16"/>
  <c r="H63" i="16"/>
  <c r="G63" i="16"/>
  <c r="Q62" i="16"/>
  <c r="I62" i="16"/>
  <c r="E62" i="16"/>
  <c r="Q61" i="16"/>
  <c r="I61" i="16"/>
  <c r="E61" i="16"/>
  <c r="Q60" i="16"/>
  <c r="I60" i="16"/>
  <c r="E60" i="16"/>
  <c r="Q55" i="16"/>
  <c r="I55" i="16"/>
  <c r="E55" i="16"/>
  <c r="Q54" i="16"/>
  <c r="I54" i="16"/>
  <c r="E54" i="16"/>
  <c r="Q53" i="16"/>
  <c r="I53" i="16"/>
  <c r="E53" i="16"/>
  <c r="Q52" i="16"/>
  <c r="I52" i="16"/>
  <c r="E52" i="16"/>
  <c r="Q51" i="16"/>
  <c r="I51" i="16"/>
  <c r="E51" i="16"/>
  <c r="Q50" i="16"/>
  <c r="I50" i="16"/>
  <c r="E50" i="16"/>
  <c r="Q49" i="16"/>
  <c r="I49" i="16"/>
  <c r="E49" i="16"/>
  <c r="Q48" i="16"/>
  <c r="I48" i="16"/>
  <c r="E48" i="16"/>
  <c r="Q47" i="16"/>
  <c r="I47" i="16"/>
  <c r="E47" i="16"/>
  <c r="Q46" i="16"/>
  <c r="I46" i="16"/>
  <c r="E46" i="16"/>
  <c r="Q45" i="16"/>
  <c r="I45" i="16"/>
  <c r="E45" i="16"/>
  <c r="Q44" i="16"/>
  <c r="I44" i="16"/>
  <c r="E44" i="16"/>
  <c r="Q43" i="16"/>
  <c r="I43" i="16"/>
  <c r="E43" i="16"/>
  <c r="Q42" i="16"/>
  <c r="I42" i="16"/>
  <c r="E42" i="16"/>
  <c r="Q41" i="16"/>
  <c r="I41" i="16"/>
  <c r="E41" i="16"/>
  <c r="T37" i="16"/>
  <c r="S37" i="16"/>
  <c r="P37" i="16"/>
  <c r="O37" i="16"/>
  <c r="L37" i="16"/>
  <c r="K37" i="16"/>
  <c r="Q36" i="16"/>
  <c r="I36" i="16"/>
  <c r="E36" i="16"/>
  <c r="Q27" i="16"/>
  <c r="I27" i="16"/>
  <c r="E27" i="16"/>
  <c r="Q23" i="16"/>
  <c r="I23" i="16"/>
  <c r="E23" i="16"/>
  <c r="Q19" i="16"/>
  <c r="I19" i="16"/>
  <c r="E19" i="16"/>
  <c r="E17" i="16"/>
  <c r="E15" i="16"/>
  <c r="E11" i="16"/>
  <c r="E10" i="16"/>
  <c r="R1" i="16"/>
  <c r="P1" i="16" s="1"/>
  <c r="N1" i="16"/>
  <c r="L1" i="16" s="1"/>
  <c r="J1" i="16"/>
  <c r="D1" i="16"/>
  <c r="E201" i="16" l="1"/>
  <c r="E202" i="16"/>
  <c r="M174" i="16"/>
  <c r="P7" i="16"/>
  <c r="I174" i="16"/>
  <c r="Q174" i="16"/>
  <c r="L7" i="16"/>
  <c r="T7" i="16"/>
  <c r="Q59" i="16"/>
  <c r="E59" i="16"/>
  <c r="I59" i="16"/>
  <c r="I37" i="16"/>
  <c r="E194" i="16"/>
  <c r="Q175" i="16"/>
  <c r="E13" i="16"/>
  <c r="M37" i="16"/>
  <c r="M175" i="16"/>
  <c r="E124" i="16"/>
  <c r="H99" i="16"/>
  <c r="E150" i="16"/>
  <c r="I175" i="16"/>
  <c r="G183" i="16"/>
  <c r="E205" i="16"/>
  <c r="E187" i="16"/>
  <c r="H183" i="16"/>
  <c r="E175" i="16"/>
  <c r="H174" i="16"/>
  <c r="E174" i="16" s="1"/>
  <c r="E160" i="16"/>
  <c r="H146" i="16"/>
  <c r="H200" i="16"/>
  <c r="E200" i="16" s="1"/>
  <c r="E103" i="16"/>
  <c r="G99" i="16"/>
  <c r="E93" i="16"/>
  <c r="G146" i="16"/>
  <c r="E37" i="16"/>
  <c r="Q37" i="16"/>
  <c r="E63" i="16"/>
  <c r="E86" i="16"/>
  <c r="E115" i="16"/>
  <c r="E132" i="16"/>
  <c r="S7" i="16" l="1"/>
  <c r="Q7" i="16" s="1"/>
  <c r="K7" i="16"/>
  <c r="I7" i="16" s="1"/>
  <c r="O7" i="16"/>
  <c r="M7" i="16" s="1"/>
  <c r="G7" i="16"/>
  <c r="H7" i="16"/>
  <c r="E82" i="16"/>
  <c r="E99" i="16"/>
  <c r="E183" i="16"/>
  <c r="E32" i="16"/>
  <c r="E9" i="16"/>
  <c r="E8" i="16"/>
  <c r="E146" i="16"/>
  <c r="E7" i="16" l="1"/>
  <c r="D1" i="14" l="1"/>
  <c r="G23" i="9"/>
  <c r="H23" i="9" l="1"/>
  <c r="I23" i="9"/>
  <c r="H44" i="13" l="1"/>
  <c r="I44" i="13"/>
  <c r="J44" i="13"/>
  <c r="G44" i="13"/>
  <c r="J36" i="13" l="1"/>
  <c r="I10" i="13"/>
  <c r="N24" i="1"/>
  <c r="J24" i="1"/>
  <c r="F24" i="1"/>
  <c r="Q170" i="1"/>
  <c r="Q169" i="1"/>
  <c r="Q168" i="1"/>
  <c r="Q167" i="1"/>
  <c r="R166" i="1"/>
  <c r="Q166" i="1"/>
  <c r="T165" i="1"/>
  <c r="S165" i="1"/>
  <c r="R165" i="1"/>
  <c r="Q165" i="1"/>
  <c r="M170" i="1"/>
  <c r="M169" i="1"/>
  <c r="M168" i="1"/>
  <c r="M167" i="1"/>
  <c r="N166" i="1"/>
  <c r="M166" i="1"/>
  <c r="P165" i="1"/>
  <c r="O165" i="1"/>
  <c r="N165" i="1"/>
  <c r="M165" i="1"/>
  <c r="I170" i="1"/>
  <c r="I169" i="1"/>
  <c r="I168" i="1"/>
  <c r="I167" i="1"/>
  <c r="J166" i="1"/>
  <c r="I166" i="1" s="1"/>
  <c r="L165" i="1"/>
  <c r="K165" i="1"/>
  <c r="J165" i="1"/>
  <c r="I165" i="1"/>
  <c r="F160" i="1"/>
  <c r="Q139" i="1"/>
  <c r="M139" i="1"/>
  <c r="I139" i="1"/>
  <c r="E139" i="1"/>
  <c r="Q138" i="1"/>
  <c r="M138" i="1"/>
  <c r="I138" i="1"/>
  <c r="E138" i="1"/>
  <c r="Q137" i="1"/>
  <c r="M137" i="1"/>
  <c r="I137" i="1"/>
  <c r="E137" i="1"/>
  <c r="Q136" i="1"/>
  <c r="M136" i="1"/>
  <c r="I136" i="1"/>
  <c r="E136" i="1"/>
  <c r="Q135" i="1"/>
  <c r="M135" i="1"/>
  <c r="I135" i="1"/>
  <c r="E135" i="1"/>
  <c r="Q134" i="1"/>
  <c r="M134" i="1"/>
  <c r="I134" i="1"/>
  <c r="E134" i="1"/>
  <c r="Q133" i="1"/>
  <c r="M133" i="1"/>
  <c r="I133" i="1"/>
  <c r="E133" i="1"/>
  <c r="Q132" i="1"/>
  <c r="M132" i="1"/>
  <c r="I132" i="1"/>
  <c r="E132" i="1"/>
  <c r="R131" i="1"/>
  <c r="Q131" i="1" s="1"/>
  <c r="N131" i="1"/>
  <c r="M131" i="1" s="1"/>
  <c r="J131" i="1"/>
  <c r="I131" i="1" s="1"/>
  <c r="F131" i="1"/>
  <c r="E131" i="1" s="1"/>
  <c r="T130" i="1"/>
  <c r="S130" i="1"/>
  <c r="R130" i="1"/>
  <c r="Q130" i="1" s="1"/>
  <c r="P130" i="1"/>
  <c r="O130" i="1"/>
  <c r="N130" i="1"/>
  <c r="M130" i="1" s="1"/>
  <c r="L130" i="1"/>
  <c r="K130" i="1"/>
  <c r="J130" i="1"/>
  <c r="I130" i="1" s="1"/>
  <c r="H130" i="1"/>
  <c r="G130" i="1"/>
  <c r="F130" i="1"/>
  <c r="E130" i="1" s="1"/>
  <c r="Q129" i="1"/>
  <c r="M129" i="1"/>
  <c r="I129" i="1"/>
  <c r="E129" i="1"/>
  <c r="Q128" i="1"/>
  <c r="M128" i="1"/>
  <c r="I128" i="1"/>
  <c r="E128" i="1"/>
  <c r="Q127" i="1"/>
  <c r="M127" i="1"/>
  <c r="I127" i="1"/>
  <c r="E127" i="1"/>
  <c r="Q126" i="1"/>
  <c r="M126" i="1"/>
  <c r="I126" i="1"/>
  <c r="E126" i="1"/>
  <c r="Q125" i="1"/>
  <c r="M125" i="1"/>
  <c r="I125" i="1"/>
  <c r="E125" i="1"/>
  <c r="Q124" i="1"/>
  <c r="Q122" i="1" s="1"/>
  <c r="M124" i="1"/>
  <c r="M122" i="1" s="1"/>
  <c r="I124" i="1"/>
  <c r="I122" i="1" s="1"/>
  <c r="E124" i="1"/>
  <c r="Q123" i="1"/>
  <c r="M123" i="1"/>
  <c r="I123" i="1"/>
  <c r="E123" i="1"/>
  <c r="T122" i="1"/>
  <c r="S122" i="1"/>
  <c r="R122" i="1"/>
  <c r="P122" i="1"/>
  <c r="O122" i="1"/>
  <c r="N122" i="1"/>
  <c r="L122" i="1"/>
  <c r="K122" i="1"/>
  <c r="J122" i="1"/>
  <c r="H122" i="1"/>
  <c r="G122" i="1"/>
  <c r="F122" i="1"/>
  <c r="E122" i="1" s="1"/>
  <c r="Q97" i="1"/>
  <c r="M97" i="1"/>
  <c r="I97" i="1"/>
  <c r="E97" i="1"/>
  <c r="Q96" i="1"/>
  <c r="M96" i="1"/>
  <c r="I96" i="1"/>
  <c r="E96" i="1"/>
  <c r="Q74" i="1"/>
  <c r="M74" i="1"/>
  <c r="I74" i="1"/>
  <c r="E74" i="1"/>
  <c r="Q90" i="1"/>
  <c r="M90" i="1"/>
  <c r="I90" i="1"/>
  <c r="E90" i="1"/>
  <c r="Q89" i="1"/>
  <c r="M89" i="1"/>
  <c r="I89" i="1"/>
  <c r="E89" i="1"/>
  <c r="Q88" i="1"/>
  <c r="M88" i="1"/>
  <c r="I88" i="1"/>
  <c r="E88" i="1"/>
  <c r="Q87" i="1"/>
  <c r="M87" i="1"/>
  <c r="I87" i="1"/>
  <c r="E87" i="1"/>
  <c r="Q86" i="1"/>
  <c r="M86" i="1"/>
  <c r="I86" i="1"/>
  <c r="E86" i="1"/>
  <c r="Q85" i="1"/>
  <c r="M85" i="1"/>
  <c r="I85" i="1"/>
  <c r="E85" i="1"/>
  <c r="Q84" i="1"/>
  <c r="M84" i="1"/>
  <c r="I84" i="1"/>
  <c r="E84" i="1"/>
  <c r="Q83" i="1"/>
  <c r="M83" i="1"/>
  <c r="I83" i="1"/>
  <c r="E83" i="1"/>
  <c r="Q82" i="1"/>
  <c r="M82" i="1"/>
  <c r="I82" i="1"/>
  <c r="E82" i="1"/>
  <c r="T81" i="1"/>
  <c r="S81" i="1"/>
  <c r="R81" i="1"/>
  <c r="Q81" i="1" s="1"/>
  <c r="P81" i="1"/>
  <c r="O81" i="1"/>
  <c r="N81" i="1"/>
  <c r="M81" i="1" s="1"/>
  <c r="L81" i="1"/>
  <c r="K81" i="1"/>
  <c r="J81" i="1"/>
  <c r="I81" i="1" s="1"/>
  <c r="H81" i="1"/>
  <c r="G81" i="1"/>
  <c r="F81" i="1"/>
  <c r="E81" i="1" s="1"/>
  <c r="R41" i="1"/>
  <c r="Q41" i="1"/>
  <c r="N41" i="1"/>
  <c r="M41" i="1"/>
  <c r="J41" i="1"/>
  <c r="I41" i="1"/>
  <c r="F41" i="1"/>
  <c r="E41" i="1"/>
  <c r="Q40" i="1"/>
  <c r="M40" i="1"/>
  <c r="I40" i="1"/>
  <c r="E40" i="1"/>
  <c r="Q39" i="1"/>
  <c r="M39" i="1"/>
  <c r="I39" i="1"/>
  <c r="E39" i="1"/>
  <c r="Q38" i="1"/>
  <c r="M38" i="1"/>
  <c r="I38" i="1"/>
  <c r="E38" i="1"/>
  <c r="Q37" i="1"/>
  <c r="M37" i="1"/>
  <c r="I37" i="1"/>
  <c r="E37" i="1"/>
  <c r="Q36" i="1"/>
  <c r="M36" i="1"/>
  <c r="I36" i="1"/>
  <c r="E36" i="1"/>
  <c r="Q35" i="1"/>
  <c r="M35" i="1"/>
  <c r="I35" i="1"/>
  <c r="E35" i="1"/>
  <c r="Q34" i="1"/>
  <c r="M34" i="1"/>
  <c r="I34" i="1"/>
  <c r="E34" i="1"/>
  <c r="Q33" i="1"/>
  <c r="M33" i="1"/>
  <c r="I33" i="1"/>
  <c r="E33" i="1"/>
  <c r="Q32" i="1"/>
  <c r="M32" i="1"/>
  <c r="I32" i="1"/>
  <c r="E32" i="1"/>
  <c r="Q31" i="1"/>
  <c r="M31" i="1"/>
  <c r="I31" i="1"/>
  <c r="E31" i="1"/>
  <c r="Q30" i="1"/>
  <c r="M30" i="1"/>
  <c r="I30" i="1"/>
  <c r="E30" i="1"/>
  <c r="Q29" i="1"/>
  <c r="M29" i="1"/>
  <c r="I29" i="1"/>
  <c r="E29" i="1"/>
  <c r="Q28" i="1"/>
  <c r="M28" i="1"/>
  <c r="I28" i="1"/>
  <c r="E28" i="1"/>
  <c r="Q27" i="1"/>
  <c r="M27" i="1"/>
  <c r="I27" i="1"/>
  <c r="E27" i="1"/>
  <c r="Q26" i="1"/>
  <c r="M26" i="1"/>
  <c r="I26" i="1"/>
  <c r="E26" i="1"/>
  <c r="T25" i="1"/>
  <c r="S25" i="1"/>
  <c r="Q25" i="1" s="1"/>
  <c r="R25" i="1"/>
  <c r="P25" i="1"/>
  <c r="O25" i="1"/>
  <c r="M25" i="1" s="1"/>
  <c r="N25" i="1"/>
  <c r="L25" i="1"/>
  <c r="K25" i="1"/>
  <c r="I25" i="1" s="1"/>
  <c r="J25" i="1"/>
  <c r="H25" i="1"/>
  <c r="G25" i="1"/>
  <c r="E25" i="1" s="1"/>
  <c r="F25" i="1"/>
  <c r="Q21" i="1"/>
  <c r="M21" i="1"/>
  <c r="I21" i="1"/>
  <c r="E21" i="1"/>
  <c r="Q20" i="1"/>
  <c r="M20" i="1"/>
  <c r="I20" i="1"/>
  <c r="E20" i="1"/>
  <c r="Q19" i="1"/>
  <c r="M19" i="1"/>
  <c r="I19" i="1"/>
  <c r="E19" i="1"/>
  <c r="Q18" i="1"/>
  <c r="M18" i="1"/>
  <c r="I18" i="1"/>
  <c r="E18" i="1"/>
  <c r="Q17" i="1"/>
  <c r="M17" i="1"/>
  <c r="I17" i="1"/>
  <c r="E17" i="1"/>
  <c r="R16" i="1"/>
  <c r="Q16" i="1" s="1"/>
  <c r="N16" i="1"/>
  <c r="M16" i="1" s="1"/>
  <c r="J16" i="1"/>
  <c r="I16" i="1" s="1"/>
  <c r="F16" i="1"/>
  <c r="E16" i="1" s="1"/>
  <c r="Q15" i="1"/>
  <c r="M15" i="1"/>
  <c r="I15" i="1"/>
  <c r="F15" i="1"/>
  <c r="E15" i="1"/>
  <c r="Q14" i="1"/>
  <c r="M14" i="1"/>
  <c r="I14" i="1"/>
  <c r="E14" i="1"/>
  <c r="T13" i="1"/>
  <c r="S13" i="1"/>
  <c r="Q13" i="1" s="1"/>
  <c r="R13" i="1"/>
  <c r="P13" i="1"/>
  <c r="O13" i="1"/>
  <c r="M13" i="1" s="1"/>
  <c r="N13" i="1"/>
  <c r="L13" i="1"/>
  <c r="K13" i="1"/>
  <c r="I13" i="1" s="1"/>
  <c r="J13" i="1"/>
  <c r="H13" i="1"/>
  <c r="G13" i="1"/>
  <c r="E13" i="1" s="1"/>
  <c r="F13" i="1"/>
  <c r="T12" i="1"/>
  <c r="S12" i="1"/>
  <c r="P12" i="1"/>
  <c r="O12" i="1"/>
  <c r="L12" i="1"/>
  <c r="K12" i="1"/>
  <c r="H12" i="1"/>
  <c r="G12" i="1"/>
  <c r="J16" i="13"/>
  <c r="I16" i="13"/>
  <c r="H16" i="13"/>
  <c r="G16" i="13"/>
  <c r="F16" i="13"/>
  <c r="E16" i="13"/>
  <c r="D16" i="13"/>
  <c r="C16" i="13"/>
  <c r="J26" i="13"/>
  <c r="I26" i="13"/>
  <c r="H26" i="13"/>
  <c r="G26" i="13"/>
  <c r="F26" i="13"/>
  <c r="E26" i="13"/>
  <c r="D26" i="13"/>
  <c r="C26" i="13"/>
  <c r="C6" i="13" s="1"/>
  <c r="C36" i="13"/>
  <c r="C7" i="13"/>
  <c r="D7" i="13"/>
  <c r="E7" i="13"/>
  <c r="F7" i="13"/>
  <c r="G7" i="13"/>
  <c r="H7" i="13"/>
  <c r="I7" i="13"/>
  <c r="J7" i="13"/>
  <c r="C8" i="13"/>
  <c r="D8" i="13"/>
  <c r="E8" i="13"/>
  <c r="F8" i="13"/>
  <c r="G8" i="13"/>
  <c r="H8" i="13"/>
  <c r="I8" i="13"/>
  <c r="J8" i="13"/>
  <c r="C9" i="13"/>
  <c r="D9" i="13"/>
  <c r="E9" i="13"/>
  <c r="F9" i="13"/>
  <c r="G9" i="13"/>
  <c r="H9" i="13"/>
  <c r="I9" i="13"/>
  <c r="J9" i="13"/>
  <c r="C10" i="13"/>
  <c r="D10" i="13"/>
  <c r="E10" i="13"/>
  <c r="F10" i="13"/>
  <c r="G10" i="13"/>
  <c r="H10" i="13"/>
  <c r="C11" i="13"/>
  <c r="D11" i="13"/>
  <c r="E11" i="13"/>
  <c r="F11" i="13"/>
  <c r="G11" i="13"/>
  <c r="H11" i="13"/>
  <c r="I11" i="13"/>
  <c r="J11" i="13"/>
  <c r="C12" i="13"/>
  <c r="D12" i="13"/>
  <c r="E12" i="13"/>
  <c r="F12" i="13"/>
  <c r="G12" i="13"/>
  <c r="H12" i="13"/>
  <c r="I12" i="13"/>
  <c r="J12" i="13"/>
  <c r="C13" i="13"/>
  <c r="D13" i="13"/>
  <c r="E13" i="13"/>
  <c r="F13" i="13"/>
  <c r="G13" i="13"/>
  <c r="H13" i="13"/>
  <c r="I13" i="13"/>
  <c r="J13" i="13"/>
  <c r="C14" i="13"/>
  <c r="D14" i="13"/>
  <c r="E14" i="13"/>
  <c r="F14" i="13"/>
  <c r="G14" i="13"/>
  <c r="H14" i="13"/>
  <c r="I14" i="13"/>
  <c r="J14" i="13"/>
  <c r="D6" i="13"/>
  <c r="G36" i="13"/>
  <c r="G47" i="13" s="1"/>
  <c r="F36" i="13"/>
  <c r="F6" i="13" s="1"/>
  <c r="D36" i="13"/>
  <c r="D47" i="13" s="1"/>
  <c r="C47" i="13"/>
  <c r="H36" i="13"/>
  <c r="H47" i="13" s="1"/>
  <c r="E36" i="13"/>
  <c r="E47" i="13" s="1"/>
  <c r="J1" i="14" l="1"/>
  <c r="E6" i="13"/>
  <c r="H6" i="13"/>
  <c r="I36" i="13"/>
  <c r="I47" i="13" s="1"/>
  <c r="J10" i="13"/>
  <c r="F12" i="1"/>
  <c r="E12" i="1" s="1"/>
  <c r="J12" i="1"/>
  <c r="I12" i="1" s="1"/>
  <c r="N12" i="1"/>
  <c r="M12" i="1" s="1"/>
  <c r="R12" i="1"/>
  <c r="Q12" i="1" s="1"/>
  <c r="J6" i="13"/>
  <c r="G6" i="13"/>
  <c r="M1" i="14" l="1"/>
  <c r="I6" i="13"/>
  <c r="P1" i="14" l="1"/>
  <c r="F68" i="10" l="1"/>
  <c r="N77" i="1"/>
  <c r="J77" i="1"/>
  <c r="F77" i="1"/>
  <c r="F11" i="1" l="1"/>
  <c r="K155" i="11" l="1"/>
  <c r="L39" i="11" l="1"/>
  <c r="G39" i="11"/>
  <c r="L155" i="11"/>
  <c r="M9" i="11"/>
  <c r="M12" i="11"/>
  <c r="M13" i="11"/>
  <c r="M14" i="11"/>
  <c r="M15" i="11"/>
  <c r="M16" i="11"/>
  <c r="M17" i="11"/>
  <c r="M18" i="11"/>
  <c r="M19" i="11"/>
  <c r="M22" i="11"/>
  <c r="M24" i="11"/>
  <c r="M25" i="11"/>
  <c r="M26" i="11"/>
  <c r="M27" i="11"/>
  <c r="M28" i="11"/>
  <c r="M29" i="11"/>
  <c r="M30" i="11"/>
  <c r="M31" i="11"/>
  <c r="M32" i="11"/>
  <c r="M33" i="11"/>
  <c r="M34" i="11"/>
  <c r="M35" i="11"/>
  <c r="M36" i="11"/>
  <c r="M37" i="11"/>
  <c r="M38" i="11"/>
  <c r="M39" i="11"/>
  <c r="M40" i="11"/>
  <c r="M42" i="11"/>
  <c r="M43" i="11"/>
  <c r="M44" i="11"/>
  <c r="M46" i="11"/>
  <c r="M47" i="11"/>
  <c r="M48" i="11"/>
  <c r="M49" i="11"/>
  <c r="M50" i="11"/>
  <c r="M51" i="11"/>
  <c r="M52" i="11"/>
  <c r="M53" i="11"/>
  <c r="M55" i="11"/>
  <c r="M56" i="11"/>
  <c r="M57" i="11"/>
  <c r="M58" i="11"/>
  <c r="M59" i="11"/>
  <c r="M60" i="11"/>
  <c r="M61" i="11"/>
  <c r="M62" i="11"/>
  <c r="M63" i="11"/>
  <c r="M67" i="11"/>
  <c r="M68" i="11"/>
  <c r="M69" i="11"/>
  <c r="M70" i="11"/>
  <c r="M71" i="11"/>
  <c r="M72" i="11"/>
  <c r="M74" i="11"/>
  <c r="M75" i="11"/>
  <c r="M76" i="11"/>
  <c r="M80" i="11"/>
  <c r="M81" i="11"/>
  <c r="M82" i="11"/>
  <c r="M83" i="11"/>
  <c r="M84" i="11"/>
  <c r="M85" i="11"/>
  <c r="M86" i="11"/>
  <c r="M87" i="11"/>
  <c r="M88" i="11"/>
  <c r="M90" i="11"/>
  <c r="M91" i="11"/>
  <c r="M92" i="11"/>
  <c r="M93" i="11"/>
  <c r="M94" i="11"/>
  <c r="M95" i="11"/>
  <c r="M96" i="11"/>
  <c r="M97" i="11"/>
  <c r="M99" i="11"/>
  <c r="M100" i="11"/>
  <c r="M101" i="11"/>
  <c r="M102" i="11"/>
  <c r="M103" i="11"/>
  <c r="M105" i="11"/>
  <c r="M106" i="11"/>
  <c r="M107" i="11"/>
  <c r="M108" i="11"/>
  <c r="M109" i="11"/>
  <c r="M110" i="11"/>
  <c r="M111" i="11"/>
  <c r="M112" i="11"/>
  <c r="M113" i="11"/>
  <c r="M114" i="11"/>
  <c r="M115" i="11"/>
  <c r="M116" i="11"/>
  <c r="M117" i="11"/>
  <c r="M121" i="11"/>
  <c r="M122" i="11"/>
  <c r="M123" i="11"/>
  <c r="M124" i="11"/>
  <c r="M125" i="11"/>
  <c r="M126" i="11"/>
  <c r="M127" i="11"/>
  <c r="M129" i="11"/>
  <c r="M130" i="11"/>
  <c r="M131" i="11"/>
  <c r="M132" i="11"/>
  <c r="M133" i="11"/>
  <c r="M134" i="11"/>
  <c r="M135" i="11"/>
  <c r="M136" i="11"/>
  <c r="M137" i="11"/>
  <c r="M140" i="11"/>
  <c r="M141" i="11"/>
  <c r="M142" i="11"/>
  <c r="M143" i="11"/>
  <c r="M144" i="11"/>
  <c r="M145" i="11"/>
  <c r="M146" i="11"/>
  <c r="M150" i="11"/>
  <c r="M151" i="11"/>
  <c r="M152" i="11"/>
  <c r="M153" i="11"/>
  <c r="M155" i="11"/>
  <c r="M156" i="11"/>
  <c r="M157" i="11"/>
  <c r="M158" i="11"/>
  <c r="M159" i="11"/>
  <c r="M162" i="11"/>
  <c r="M164" i="11"/>
  <c r="M165" i="11"/>
  <c r="M166" i="11"/>
  <c r="M167" i="11"/>
  <c r="M168" i="11"/>
  <c r="M169" i="11"/>
  <c r="M170" i="11"/>
  <c r="L164" i="11"/>
  <c r="L163" i="11"/>
  <c r="L160" i="11" s="1"/>
  <c r="L161" i="11"/>
  <c r="L158" i="11"/>
  <c r="L154" i="11"/>
  <c r="L149" i="11"/>
  <c r="L148" i="11"/>
  <c r="L139" i="11"/>
  <c r="L138" i="11" s="1"/>
  <c r="L129" i="11"/>
  <c r="L128" i="11"/>
  <c r="L120" i="11"/>
  <c r="L119" i="11"/>
  <c r="L104" i="11"/>
  <c r="L98" i="11"/>
  <c r="L89" i="11"/>
  <c r="L79" i="11"/>
  <c r="L78" i="11"/>
  <c r="L73" i="11"/>
  <c r="L66" i="11"/>
  <c r="L65" i="11"/>
  <c r="L54" i="11"/>
  <c r="L45" i="11"/>
  <c r="L41" i="11"/>
  <c r="L23" i="11"/>
  <c r="L22" i="11"/>
  <c r="L21" i="11"/>
  <c r="L13" i="11"/>
  <c r="L11" i="11" s="1"/>
  <c r="L10" i="11"/>
  <c r="L9" i="11"/>
  <c r="L20" i="11" l="1"/>
  <c r="L8" i="11"/>
  <c r="L7" i="11" s="1"/>
  <c r="L64" i="11"/>
  <c r="L77" i="11"/>
  <c r="L118" i="11"/>
  <c r="L147" i="11"/>
  <c r="G155" i="11"/>
  <c r="G68" i="11"/>
  <c r="J164" i="11"/>
  <c r="J163" i="11"/>
  <c r="J160" i="11" s="1"/>
  <c r="J161" i="11"/>
  <c r="J154" i="11"/>
  <c r="J147" i="11" s="1"/>
  <c r="J149" i="11"/>
  <c r="J148" i="11"/>
  <c r="J139" i="11"/>
  <c r="J138" i="11" s="1"/>
  <c r="J129" i="11"/>
  <c r="J119" i="11" s="1"/>
  <c r="J128" i="11"/>
  <c r="J120" i="11"/>
  <c r="J104" i="11"/>
  <c r="J98" i="11"/>
  <c r="J89" i="11"/>
  <c r="J79" i="11"/>
  <c r="J78" i="11"/>
  <c r="J73" i="11"/>
  <c r="J66" i="11"/>
  <c r="J65" i="11"/>
  <c r="J54" i="11"/>
  <c r="J45" i="11"/>
  <c r="J41" i="11"/>
  <c r="J23" i="11"/>
  <c r="J21" i="11"/>
  <c r="J11" i="11"/>
  <c r="J10" i="11"/>
  <c r="J9" i="11"/>
  <c r="H22" i="11"/>
  <c r="I22" i="11" s="1"/>
  <c r="J22" i="11" s="1"/>
  <c r="H90" i="11"/>
  <c r="H89" i="11" s="1"/>
  <c r="I9" i="11"/>
  <c r="I164" i="11"/>
  <c r="I161" i="11" s="1"/>
  <c r="I163" i="11"/>
  <c r="I160" i="11" s="1"/>
  <c r="I154" i="11"/>
  <c r="I149" i="11"/>
  <c r="I148" i="11"/>
  <c r="I139" i="11"/>
  <c r="I138" i="11" s="1"/>
  <c r="I129" i="11"/>
  <c r="I128" i="11"/>
  <c r="I120" i="11"/>
  <c r="I119" i="11"/>
  <c r="I104" i="11"/>
  <c r="I98" i="11"/>
  <c r="I89" i="11"/>
  <c r="I79" i="11"/>
  <c r="I78" i="11"/>
  <c r="I73" i="11"/>
  <c r="I66" i="11"/>
  <c r="I65" i="11"/>
  <c r="I54" i="11"/>
  <c r="I45" i="11"/>
  <c r="I41" i="11"/>
  <c r="I23" i="11"/>
  <c r="I21" i="11"/>
  <c r="I11" i="11"/>
  <c r="I10" i="11"/>
  <c r="H164" i="11"/>
  <c r="H163" i="11"/>
  <c r="H160" i="11" s="1"/>
  <c r="H161" i="11"/>
  <c r="H154" i="11"/>
  <c r="H149" i="11"/>
  <c r="H148" i="11"/>
  <c r="H139" i="11"/>
  <c r="H138" i="11" s="1"/>
  <c r="H129" i="11"/>
  <c r="H119" i="11" s="1"/>
  <c r="H128" i="11"/>
  <c r="H120" i="11"/>
  <c r="H104" i="11"/>
  <c r="H98" i="11"/>
  <c r="H79" i="11"/>
  <c r="H78" i="11"/>
  <c r="H73" i="11"/>
  <c r="H66" i="11"/>
  <c r="H65" i="11"/>
  <c r="H54" i="11"/>
  <c r="H45" i="11"/>
  <c r="H41" i="11"/>
  <c r="H23" i="11"/>
  <c r="H21" i="11"/>
  <c r="H11" i="11"/>
  <c r="H10" i="11"/>
  <c r="G164" i="11"/>
  <c r="G163" i="11"/>
  <c r="M163" i="11" s="1"/>
  <c r="G161" i="11"/>
  <c r="M161" i="11" s="1"/>
  <c r="G158" i="11"/>
  <c r="K158" i="11" s="1"/>
  <c r="G154" i="11"/>
  <c r="M154" i="11" s="1"/>
  <c r="G149" i="11"/>
  <c r="G148" i="11"/>
  <c r="G139" i="11"/>
  <c r="G138" i="11" s="1"/>
  <c r="M138" i="11" s="1"/>
  <c r="G129" i="11"/>
  <c r="G128" i="11"/>
  <c r="M128" i="11" s="1"/>
  <c r="G120" i="11"/>
  <c r="M120" i="11" s="1"/>
  <c r="G119" i="11"/>
  <c r="M119" i="11" s="1"/>
  <c r="G104" i="11"/>
  <c r="M104" i="11" s="1"/>
  <c r="G98" i="11"/>
  <c r="M98" i="11" s="1"/>
  <c r="G89" i="11"/>
  <c r="M89" i="11" s="1"/>
  <c r="G79" i="11"/>
  <c r="M79" i="11" s="1"/>
  <c r="G78" i="11"/>
  <c r="M78" i="11" s="1"/>
  <c r="G73" i="11"/>
  <c r="M73" i="11" s="1"/>
  <c r="G66" i="11"/>
  <c r="M66" i="11" s="1"/>
  <c r="G65" i="11"/>
  <c r="M65" i="11" s="1"/>
  <c r="G54" i="11"/>
  <c r="M54" i="11" s="1"/>
  <c r="G45" i="11"/>
  <c r="M45" i="11" s="1"/>
  <c r="G41" i="11"/>
  <c r="M41" i="11" s="1"/>
  <c r="K39" i="11"/>
  <c r="G23" i="11"/>
  <c r="M23" i="11" s="1"/>
  <c r="G22" i="11"/>
  <c r="G21" i="11"/>
  <c r="M21" i="11" s="1"/>
  <c r="G13" i="11"/>
  <c r="G11" i="11" s="1"/>
  <c r="M11" i="11" s="1"/>
  <c r="G10" i="11"/>
  <c r="M10" i="11" s="1"/>
  <c r="G9" i="11"/>
  <c r="A9" i="11" s="1"/>
  <c r="K170" i="11"/>
  <c r="A170" i="11"/>
  <c r="K169" i="11"/>
  <c r="A169" i="11"/>
  <c r="K168" i="11"/>
  <c r="A168" i="11"/>
  <c r="K167" i="11"/>
  <c r="A167" i="11"/>
  <c r="K166" i="11"/>
  <c r="A166" i="11"/>
  <c r="K165" i="11"/>
  <c r="A165" i="11"/>
  <c r="K164" i="11"/>
  <c r="F164" i="11"/>
  <c r="A164" i="11" s="1"/>
  <c r="F163" i="11"/>
  <c r="K162" i="11"/>
  <c r="A162" i="11"/>
  <c r="F161" i="11"/>
  <c r="F160" i="11"/>
  <c r="K159" i="11"/>
  <c r="A159" i="11"/>
  <c r="K157" i="11"/>
  <c r="A157" i="11"/>
  <c r="K156" i="11"/>
  <c r="A156" i="11"/>
  <c r="A155" i="11"/>
  <c r="F154" i="11"/>
  <c r="K153" i="11"/>
  <c r="A153" i="11"/>
  <c r="K152" i="11"/>
  <c r="A152" i="11"/>
  <c r="K151" i="11"/>
  <c r="A151" i="11"/>
  <c r="K150" i="11"/>
  <c r="A150" i="11"/>
  <c r="F149" i="11"/>
  <c r="F148" i="11"/>
  <c r="K146" i="11"/>
  <c r="A146" i="11"/>
  <c r="K145" i="11"/>
  <c r="A145" i="11"/>
  <c r="F144" i="11"/>
  <c r="A144" i="11" s="1"/>
  <c r="K143" i="11"/>
  <c r="A143" i="11"/>
  <c r="K142" i="11"/>
  <c r="A142" i="11"/>
  <c r="K141" i="11"/>
  <c r="A141" i="11"/>
  <c r="K140" i="11"/>
  <c r="A140" i="11"/>
  <c r="K137" i="11"/>
  <c r="A137" i="11"/>
  <c r="K136" i="11"/>
  <c r="A136" i="11"/>
  <c r="K135" i="11"/>
  <c r="A135" i="11"/>
  <c r="K134" i="11"/>
  <c r="A134" i="11"/>
  <c r="K133" i="11"/>
  <c r="A133" i="11"/>
  <c r="K132" i="11"/>
  <c r="A132" i="11"/>
  <c r="K131" i="11"/>
  <c r="A131" i="11"/>
  <c r="K130" i="11"/>
  <c r="A130" i="11"/>
  <c r="F129" i="11"/>
  <c r="A129" i="11" s="1"/>
  <c r="F128" i="11"/>
  <c r="K127" i="11"/>
  <c r="A127" i="11"/>
  <c r="K126" i="11"/>
  <c r="A126" i="11"/>
  <c r="K125" i="11"/>
  <c r="A125" i="11"/>
  <c r="K124" i="11"/>
  <c r="A124" i="11"/>
  <c r="K123" i="11"/>
  <c r="A123" i="11"/>
  <c r="K122" i="11"/>
  <c r="A122" i="11"/>
  <c r="K121" i="11"/>
  <c r="A121" i="11"/>
  <c r="F120" i="11"/>
  <c r="A120" i="11" s="1"/>
  <c r="F119" i="11"/>
  <c r="K117" i="11"/>
  <c r="F117" i="11"/>
  <c r="A117" i="11" s="1"/>
  <c r="K116" i="11"/>
  <c r="A116" i="11"/>
  <c r="K115" i="11"/>
  <c r="A115" i="11"/>
  <c r="K114" i="11"/>
  <c r="A114" i="11"/>
  <c r="K113" i="11"/>
  <c r="A113" i="11"/>
  <c r="K112" i="11"/>
  <c r="A112" i="11"/>
  <c r="K111" i="11"/>
  <c r="A111" i="11"/>
  <c r="K110" i="11"/>
  <c r="A110" i="11"/>
  <c r="K109" i="11"/>
  <c r="A109" i="11"/>
  <c r="K108" i="11"/>
  <c r="A108" i="11"/>
  <c r="K107" i="11"/>
  <c r="A107" i="11"/>
  <c r="K106" i="11"/>
  <c r="A106" i="11"/>
  <c r="K105" i="11"/>
  <c r="A105" i="11"/>
  <c r="F104" i="11"/>
  <c r="K103" i="11"/>
  <c r="A103" i="11"/>
  <c r="K102" i="11"/>
  <c r="A102" i="11"/>
  <c r="K101" i="11"/>
  <c r="A101" i="11"/>
  <c r="K100" i="11"/>
  <c r="A100" i="11"/>
  <c r="K99" i="11"/>
  <c r="A99" i="11"/>
  <c r="F98" i="11"/>
  <c r="K97" i="11"/>
  <c r="A97" i="11"/>
  <c r="K96" i="11"/>
  <c r="A96" i="11"/>
  <c r="K95" i="11"/>
  <c r="A95" i="11"/>
  <c r="K94" i="11"/>
  <c r="A94" i="11"/>
  <c r="K93" i="11"/>
  <c r="A93" i="11"/>
  <c r="K92" i="11"/>
  <c r="A92" i="11"/>
  <c r="K91" i="11"/>
  <c r="A91" i="11"/>
  <c r="K90" i="11"/>
  <c r="A90" i="11"/>
  <c r="F89" i="11"/>
  <c r="K88" i="11"/>
  <c r="A88" i="11"/>
  <c r="K87" i="11"/>
  <c r="A87" i="11"/>
  <c r="K86" i="11"/>
  <c r="A86" i="11"/>
  <c r="K85" i="11"/>
  <c r="A85" i="11"/>
  <c r="K84" i="11"/>
  <c r="A84" i="11"/>
  <c r="K83" i="11"/>
  <c r="A83" i="11"/>
  <c r="K82" i="11"/>
  <c r="A82" i="11"/>
  <c r="K81" i="11"/>
  <c r="A81" i="11"/>
  <c r="K80" i="11"/>
  <c r="A80" i="11"/>
  <c r="F79" i="11"/>
  <c r="F78" i="11"/>
  <c r="K76" i="11"/>
  <c r="A76" i="11"/>
  <c r="K75" i="11"/>
  <c r="A75" i="11"/>
  <c r="K74" i="11"/>
  <c r="A74" i="11"/>
  <c r="F73" i="11"/>
  <c r="K72" i="11"/>
  <c r="A72" i="11"/>
  <c r="K71" i="11"/>
  <c r="A71" i="11"/>
  <c r="K70" i="11"/>
  <c r="A70" i="11"/>
  <c r="K69" i="11"/>
  <c r="A69" i="11"/>
  <c r="K68" i="11"/>
  <c r="F68" i="11"/>
  <c r="K67" i="11"/>
  <c r="A67" i="11"/>
  <c r="F66" i="11"/>
  <c r="F65" i="11"/>
  <c r="K65" i="11" s="1"/>
  <c r="K63" i="11"/>
  <c r="A63" i="11"/>
  <c r="K62" i="11"/>
  <c r="A62" i="11"/>
  <c r="K61" i="11"/>
  <c r="A61" i="11"/>
  <c r="K60" i="11"/>
  <c r="A60" i="11"/>
  <c r="K59" i="11"/>
  <c r="A59" i="11"/>
  <c r="K58" i="11"/>
  <c r="A58" i="11"/>
  <c r="K57" i="11"/>
  <c r="A57" i="11"/>
  <c r="K56" i="11"/>
  <c r="A56" i="11"/>
  <c r="F55" i="11"/>
  <c r="A55" i="11" s="1"/>
  <c r="K53" i="11"/>
  <c r="A53" i="11"/>
  <c r="K52" i="11"/>
  <c r="A52" i="11"/>
  <c r="K51" i="11"/>
  <c r="A51" i="11"/>
  <c r="K50" i="11"/>
  <c r="A50" i="11"/>
  <c r="K49" i="11"/>
  <c r="A49" i="11"/>
  <c r="K48" i="11"/>
  <c r="A48" i="11"/>
  <c r="K47" i="11"/>
  <c r="A47" i="11"/>
  <c r="K46" i="11"/>
  <c r="A46" i="11"/>
  <c r="F45" i="11"/>
  <c r="K44" i="11"/>
  <c r="A44" i="11"/>
  <c r="K43" i="11"/>
  <c r="F43" i="11"/>
  <c r="A43" i="11"/>
  <c r="K42" i="11"/>
  <c r="A42" i="11"/>
  <c r="F41" i="11"/>
  <c r="K40" i="11"/>
  <c r="A40" i="11"/>
  <c r="K38" i="11"/>
  <c r="A38" i="11"/>
  <c r="K37" i="11"/>
  <c r="A37" i="11"/>
  <c r="K36" i="11"/>
  <c r="A36" i="11"/>
  <c r="K35" i="11"/>
  <c r="A35" i="11"/>
  <c r="K34" i="11"/>
  <c r="A34" i="11"/>
  <c r="K33" i="11"/>
  <c r="A33" i="11"/>
  <c r="K32" i="11"/>
  <c r="A32" i="11"/>
  <c r="K31" i="11"/>
  <c r="A31" i="11"/>
  <c r="K30" i="11"/>
  <c r="A30" i="11"/>
  <c r="K29" i="11"/>
  <c r="A29" i="11"/>
  <c r="K28" i="11"/>
  <c r="A28" i="11"/>
  <c r="K27" i="11"/>
  <c r="A27" i="11"/>
  <c r="K26" i="11"/>
  <c r="A26" i="11"/>
  <c r="K25" i="11"/>
  <c r="A25" i="11"/>
  <c r="K24" i="11"/>
  <c r="A24" i="11"/>
  <c r="F23" i="11"/>
  <c r="A22" i="11"/>
  <c r="F21" i="11"/>
  <c r="K19" i="11"/>
  <c r="A19" i="11"/>
  <c r="K18" i="11"/>
  <c r="A18" i="11"/>
  <c r="K17" i="11"/>
  <c r="A17" i="11"/>
  <c r="K16" i="11"/>
  <c r="A16" i="11"/>
  <c r="K15" i="11"/>
  <c r="A15" i="11"/>
  <c r="K14" i="11"/>
  <c r="A14" i="11"/>
  <c r="K13" i="11"/>
  <c r="A13" i="11"/>
  <c r="K12" i="11"/>
  <c r="A12" i="11"/>
  <c r="F11" i="11"/>
  <c r="F10" i="11"/>
  <c r="E1" i="11"/>
  <c r="K79" i="11" l="1"/>
  <c r="K45" i="11"/>
  <c r="H118" i="11"/>
  <c r="G160" i="11"/>
  <c r="M160" i="11" s="1"/>
  <c r="K149" i="11"/>
  <c r="I147" i="11"/>
  <c r="J64" i="11"/>
  <c r="M149" i="11"/>
  <c r="M139" i="11"/>
  <c r="K148" i="11"/>
  <c r="M148" i="11"/>
  <c r="H20" i="11"/>
  <c r="J77" i="11"/>
  <c r="L6" i="11"/>
  <c r="J118" i="11"/>
  <c r="G20" i="11"/>
  <c r="M20" i="11" s="1"/>
  <c r="K78" i="11"/>
  <c r="J8" i="11"/>
  <c r="J7" i="11" s="1"/>
  <c r="J20" i="11"/>
  <c r="F64" i="11"/>
  <c r="I20" i="11"/>
  <c r="K10" i="11"/>
  <c r="K104" i="11"/>
  <c r="A23" i="11"/>
  <c r="H64" i="11"/>
  <c r="A154" i="11"/>
  <c r="K73" i="11"/>
  <c r="K128" i="11"/>
  <c r="G147" i="11"/>
  <c r="M147" i="11" s="1"/>
  <c r="I64" i="11"/>
  <c r="I8" i="11"/>
  <c r="I7" i="11" s="1"/>
  <c r="K161" i="11"/>
  <c r="I77" i="11"/>
  <c r="I118" i="11"/>
  <c r="G8" i="11"/>
  <c r="K41" i="11"/>
  <c r="G64" i="11"/>
  <c r="M64" i="11" s="1"/>
  <c r="G77" i="11"/>
  <c r="M77" i="11" s="1"/>
  <c r="G118" i="11"/>
  <c r="M118" i="11" s="1"/>
  <c r="H147" i="11"/>
  <c r="H77" i="11"/>
  <c r="H8" i="11"/>
  <c r="H7" i="11" s="1"/>
  <c r="A89" i="11"/>
  <c r="A39" i="11"/>
  <c r="A98" i="11"/>
  <c r="A119" i="11"/>
  <c r="A11" i="11"/>
  <c r="A21" i="11"/>
  <c r="A10" i="11"/>
  <c r="K21" i="11"/>
  <c r="A41" i="11"/>
  <c r="A45" i="11"/>
  <c r="K98" i="11"/>
  <c r="K119" i="11"/>
  <c r="A148" i="11"/>
  <c r="F77" i="11"/>
  <c r="A79" i="11"/>
  <c r="A149" i="11"/>
  <c r="K11" i="11"/>
  <c r="K23" i="11"/>
  <c r="A73" i="11"/>
  <c r="K89" i="11"/>
  <c r="A104" i="11"/>
  <c r="A128" i="11"/>
  <c r="A160" i="11"/>
  <c r="A161" i="11"/>
  <c r="A163" i="11"/>
  <c r="A66" i="11"/>
  <c r="K66" i="11"/>
  <c r="K154" i="11"/>
  <c r="K129" i="11"/>
  <c r="K160" i="11"/>
  <c r="K163" i="11"/>
  <c r="F8" i="11"/>
  <c r="K9" i="11"/>
  <c r="F54" i="11"/>
  <c r="A54" i="11" s="1"/>
  <c r="K55" i="11"/>
  <c r="A65" i="11"/>
  <c r="A68" i="11"/>
  <c r="A78" i="11"/>
  <c r="F118" i="11"/>
  <c r="F139" i="11"/>
  <c r="K139" i="11" s="1"/>
  <c r="K144" i="11"/>
  <c r="A158" i="11"/>
  <c r="K120" i="11"/>
  <c r="K22" i="11"/>
  <c r="F147" i="11"/>
  <c r="J6" i="11" l="1"/>
  <c r="H6" i="11"/>
  <c r="G7" i="11"/>
  <c r="M7" i="11" s="1"/>
  <c r="M8" i="11"/>
  <c r="A118" i="11"/>
  <c r="K77" i="11"/>
  <c r="I6" i="11"/>
  <c r="G6" i="11"/>
  <c r="M6" i="11" s="1"/>
  <c r="K64" i="11"/>
  <c r="A64" i="11"/>
  <c r="A77" i="11"/>
  <c r="F20" i="11"/>
  <c r="A20" i="11" s="1"/>
  <c r="K147" i="11"/>
  <c r="H1" i="11"/>
  <c r="A147" i="11"/>
  <c r="K8" i="11"/>
  <c r="F138" i="11"/>
  <c r="A139" i="11"/>
  <c r="F7" i="11"/>
  <c r="A8" i="11"/>
  <c r="K118" i="11"/>
  <c r="K54" i="11"/>
  <c r="S10" i="10"/>
  <c r="T10" i="10"/>
  <c r="R13" i="10"/>
  <c r="S13" i="10"/>
  <c r="T13" i="10"/>
  <c r="R14" i="10"/>
  <c r="S14" i="10"/>
  <c r="T14" i="10"/>
  <c r="R15" i="10"/>
  <c r="S15" i="10"/>
  <c r="T15" i="10"/>
  <c r="R16" i="10"/>
  <c r="S16" i="10"/>
  <c r="T16" i="10"/>
  <c r="R17" i="10"/>
  <c r="S17" i="10"/>
  <c r="T17" i="10"/>
  <c r="R18" i="10"/>
  <c r="S18" i="10"/>
  <c r="T18" i="10"/>
  <c r="R19" i="10"/>
  <c r="S19" i="10"/>
  <c r="T19" i="10"/>
  <c r="R20" i="10"/>
  <c r="S20" i="10"/>
  <c r="T20" i="10"/>
  <c r="S23" i="10"/>
  <c r="T23" i="10"/>
  <c r="R25" i="10"/>
  <c r="S25" i="10"/>
  <c r="T25" i="10"/>
  <c r="R26" i="10"/>
  <c r="S26" i="10"/>
  <c r="T26" i="10"/>
  <c r="R27" i="10"/>
  <c r="S27" i="10"/>
  <c r="T27" i="10"/>
  <c r="R28" i="10"/>
  <c r="S28" i="10"/>
  <c r="T28" i="10"/>
  <c r="R29" i="10"/>
  <c r="S29" i="10"/>
  <c r="T29" i="10"/>
  <c r="R30" i="10"/>
  <c r="S30" i="10"/>
  <c r="T30" i="10"/>
  <c r="R31" i="10"/>
  <c r="S31" i="10"/>
  <c r="T31" i="10"/>
  <c r="R32" i="10"/>
  <c r="S32" i="10"/>
  <c r="T32" i="10"/>
  <c r="R33" i="10"/>
  <c r="S33" i="10"/>
  <c r="T33" i="10"/>
  <c r="R34" i="10"/>
  <c r="S34" i="10"/>
  <c r="T34" i="10"/>
  <c r="R35" i="10"/>
  <c r="S35" i="10"/>
  <c r="T35" i="10"/>
  <c r="R36" i="10"/>
  <c r="S36" i="10"/>
  <c r="T36" i="10"/>
  <c r="R37" i="10"/>
  <c r="S37" i="10"/>
  <c r="T37" i="10"/>
  <c r="R38" i="10"/>
  <c r="S38" i="10"/>
  <c r="T38" i="10"/>
  <c r="R39" i="10"/>
  <c r="S39" i="10"/>
  <c r="T39" i="10"/>
  <c r="R40" i="10"/>
  <c r="S40" i="10"/>
  <c r="T40" i="10"/>
  <c r="R41" i="10"/>
  <c r="S41" i="10"/>
  <c r="T41" i="10"/>
  <c r="R43" i="10"/>
  <c r="S43" i="10"/>
  <c r="T43" i="10"/>
  <c r="R44" i="10"/>
  <c r="S44" i="10"/>
  <c r="T44" i="10"/>
  <c r="R45" i="10"/>
  <c r="S45" i="10"/>
  <c r="T45" i="10"/>
  <c r="R47" i="10"/>
  <c r="S47" i="10"/>
  <c r="T47" i="10"/>
  <c r="R48" i="10"/>
  <c r="S48" i="10"/>
  <c r="T48" i="10"/>
  <c r="R49" i="10"/>
  <c r="S49" i="10"/>
  <c r="T49" i="10"/>
  <c r="R50" i="10"/>
  <c r="S50" i="10"/>
  <c r="T50" i="10"/>
  <c r="R51" i="10"/>
  <c r="S51" i="10"/>
  <c r="T51" i="10"/>
  <c r="R52" i="10"/>
  <c r="S52" i="10"/>
  <c r="T52" i="10"/>
  <c r="R53" i="10"/>
  <c r="S53" i="10"/>
  <c r="T53" i="10"/>
  <c r="R54" i="10"/>
  <c r="S54" i="10"/>
  <c r="T54" i="10"/>
  <c r="R56" i="10"/>
  <c r="S56" i="10"/>
  <c r="T56" i="10"/>
  <c r="R57" i="10"/>
  <c r="S57" i="10"/>
  <c r="T57" i="10"/>
  <c r="R58" i="10"/>
  <c r="S58" i="10"/>
  <c r="T58" i="10"/>
  <c r="R59" i="10"/>
  <c r="S59" i="10"/>
  <c r="T59" i="10"/>
  <c r="R60" i="10"/>
  <c r="S60" i="10"/>
  <c r="T60" i="10"/>
  <c r="R61" i="10"/>
  <c r="S61" i="10"/>
  <c r="T61" i="10"/>
  <c r="R62" i="10"/>
  <c r="S62" i="10"/>
  <c r="T62" i="10"/>
  <c r="R63" i="10"/>
  <c r="S63" i="10"/>
  <c r="T63" i="10"/>
  <c r="R64" i="10"/>
  <c r="S64" i="10"/>
  <c r="T64" i="10"/>
  <c r="R68" i="10"/>
  <c r="S68" i="10"/>
  <c r="T68" i="10"/>
  <c r="R69" i="10"/>
  <c r="S69" i="10"/>
  <c r="T69" i="10"/>
  <c r="R70" i="10"/>
  <c r="S70" i="10"/>
  <c r="T70" i="10"/>
  <c r="R71" i="10"/>
  <c r="S71" i="10"/>
  <c r="T71" i="10"/>
  <c r="R72" i="10"/>
  <c r="S72" i="10"/>
  <c r="T72" i="10"/>
  <c r="R73" i="10"/>
  <c r="S73" i="10"/>
  <c r="T73" i="10"/>
  <c r="R75" i="10"/>
  <c r="S75" i="10"/>
  <c r="T75" i="10"/>
  <c r="R76" i="10"/>
  <c r="S76" i="10"/>
  <c r="T76" i="10"/>
  <c r="R77" i="10"/>
  <c r="S77" i="10"/>
  <c r="T77" i="10"/>
  <c r="R81" i="10"/>
  <c r="S81" i="10"/>
  <c r="T81" i="10"/>
  <c r="R82" i="10"/>
  <c r="S82" i="10"/>
  <c r="T82" i="10"/>
  <c r="R83" i="10"/>
  <c r="S83" i="10"/>
  <c r="T83" i="10"/>
  <c r="R84" i="10"/>
  <c r="S84" i="10"/>
  <c r="T84" i="10"/>
  <c r="R85" i="10"/>
  <c r="S85" i="10"/>
  <c r="T85" i="10"/>
  <c r="R86" i="10"/>
  <c r="S86" i="10"/>
  <c r="T86" i="10"/>
  <c r="R87" i="10"/>
  <c r="S87" i="10"/>
  <c r="T87" i="10"/>
  <c r="R88" i="10"/>
  <c r="S88" i="10"/>
  <c r="T88" i="10"/>
  <c r="R89" i="10"/>
  <c r="S89" i="10"/>
  <c r="T89" i="10"/>
  <c r="R91" i="10"/>
  <c r="S91" i="10"/>
  <c r="T91" i="10"/>
  <c r="R92" i="10"/>
  <c r="S92" i="10"/>
  <c r="T92" i="10"/>
  <c r="R93" i="10"/>
  <c r="S93" i="10"/>
  <c r="T93" i="10"/>
  <c r="R94" i="10"/>
  <c r="S94" i="10"/>
  <c r="T94" i="10"/>
  <c r="R95" i="10"/>
  <c r="S95" i="10"/>
  <c r="T95" i="10"/>
  <c r="R96" i="10"/>
  <c r="S96" i="10"/>
  <c r="T96" i="10"/>
  <c r="R97" i="10"/>
  <c r="S97" i="10"/>
  <c r="T97" i="10"/>
  <c r="R98" i="10"/>
  <c r="S98" i="10"/>
  <c r="T98" i="10"/>
  <c r="R100" i="10"/>
  <c r="S100" i="10"/>
  <c r="T100" i="10"/>
  <c r="R101" i="10"/>
  <c r="S101" i="10"/>
  <c r="T101" i="10"/>
  <c r="R102" i="10"/>
  <c r="S102" i="10"/>
  <c r="T102" i="10"/>
  <c r="R103" i="10"/>
  <c r="S103" i="10"/>
  <c r="T103" i="10"/>
  <c r="R104" i="10"/>
  <c r="S104" i="10"/>
  <c r="T104" i="10"/>
  <c r="S105" i="10"/>
  <c r="R106" i="10"/>
  <c r="S106" i="10"/>
  <c r="T106" i="10"/>
  <c r="R107" i="10"/>
  <c r="S107" i="10"/>
  <c r="T107" i="10"/>
  <c r="R108" i="10"/>
  <c r="S108" i="10"/>
  <c r="T108" i="10"/>
  <c r="R109" i="10"/>
  <c r="S109" i="10"/>
  <c r="T109" i="10"/>
  <c r="R110" i="10"/>
  <c r="S110" i="10"/>
  <c r="T110" i="10"/>
  <c r="R111" i="10"/>
  <c r="S111" i="10"/>
  <c r="T111" i="10"/>
  <c r="R112" i="10"/>
  <c r="S112" i="10"/>
  <c r="T112" i="10"/>
  <c r="R113" i="10"/>
  <c r="S113" i="10"/>
  <c r="T113" i="10"/>
  <c r="R114" i="10"/>
  <c r="S114" i="10"/>
  <c r="T114" i="10"/>
  <c r="R115" i="10"/>
  <c r="S115" i="10"/>
  <c r="T115" i="10"/>
  <c r="R116" i="10"/>
  <c r="S116" i="10"/>
  <c r="T116" i="10"/>
  <c r="R117" i="10"/>
  <c r="S117" i="10"/>
  <c r="T117" i="10"/>
  <c r="R118" i="10"/>
  <c r="S118" i="10"/>
  <c r="T118" i="10"/>
  <c r="R122" i="10"/>
  <c r="S122" i="10"/>
  <c r="T122" i="10"/>
  <c r="R123" i="10"/>
  <c r="S123" i="10"/>
  <c r="T123" i="10"/>
  <c r="R124" i="10"/>
  <c r="S124" i="10"/>
  <c r="T124" i="10"/>
  <c r="R125" i="10"/>
  <c r="S125" i="10"/>
  <c r="T125" i="10"/>
  <c r="R126" i="10"/>
  <c r="S126" i="10"/>
  <c r="T126" i="10"/>
  <c r="R127" i="10"/>
  <c r="S127" i="10"/>
  <c r="T127" i="10"/>
  <c r="R128" i="10"/>
  <c r="S128" i="10"/>
  <c r="T128" i="10"/>
  <c r="S130" i="10"/>
  <c r="T130" i="10"/>
  <c r="R131" i="10"/>
  <c r="S131" i="10"/>
  <c r="T131" i="10"/>
  <c r="R132" i="10"/>
  <c r="S132" i="10"/>
  <c r="T132" i="10"/>
  <c r="R133" i="10"/>
  <c r="S133" i="10"/>
  <c r="T133" i="10"/>
  <c r="R134" i="10"/>
  <c r="S134" i="10"/>
  <c r="T134" i="10"/>
  <c r="R135" i="10"/>
  <c r="S135" i="10"/>
  <c r="T135" i="10"/>
  <c r="R136" i="10"/>
  <c r="S136" i="10"/>
  <c r="T136" i="10"/>
  <c r="R137" i="10"/>
  <c r="S137" i="10"/>
  <c r="T137" i="10"/>
  <c r="R138" i="10"/>
  <c r="S138" i="10"/>
  <c r="T138" i="10"/>
  <c r="R141" i="10"/>
  <c r="S141" i="10"/>
  <c r="T141" i="10"/>
  <c r="R142" i="10"/>
  <c r="S142" i="10"/>
  <c r="T142" i="10"/>
  <c r="R143" i="10"/>
  <c r="S143" i="10"/>
  <c r="T143" i="10"/>
  <c r="R144" i="10"/>
  <c r="S144" i="10"/>
  <c r="T144" i="10"/>
  <c r="R145" i="10"/>
  <c r="S145" i="10"/>
  <c r="T145" i="10"/>
  <c r="R146" i="10"/>
  <c r="S146" i="10"/>
  <c r="T146" i="10"/>
  <c r="R147" i="10"/>
  <c r="S147" i="10"/>
  <c r="T147" i="10"/>
  <c r="S149" i="10"/>
  <c r="T149" i="10"/>
  <c r="R151" i="10"/>
  <c r="S151" i="10"/>
  <c r="T151" i="10"/>
  <c r="R152" i="10"/>
  <c r="S152" i="10"/>
  <c r="T152" i="10"/>
  <c r="R153" i="10"/>
  <c r="S153" i="10"/>
  <c r="T153" i="10"/>
  <c r="R154" i="10"/>
  <c r="S154" i="10"/>
  <c r="T154" i="10"/>
  <c r="R156" i="10"/>
  <c r="S156" i="10"/>
  <c r="T156" i="10"/>
  <c r="R157" i="10"/>
  <c r="S157" i="10"/>
  <c r="T157" i="10"/>
  <c r="R158" i="10"/>
  <c r="S158" i="10"/>
  <c r="T158" i="10"/>
  <c r="R159" i="10"/>
  <c r="S159" i="10"/>
  <c r="T159" i="10"/>
  <c r="R160" i="10"/>
  <c r="S160" i="10"/>
  <c r="T160" i="10"/>
  <c r="R163" i="10"/>
  <c r="S163" i="10"/>
  <c r="T163" i="10"/>
  <c r="S165" i="10"/>
  <c r="T165" i="10"/>
  <c r="R166" i="10"/>
  <c r="S166" i="10"/>
  <c r="T166" i="10"/>
  <c r="R167" i="10"/>
  <c r="S167" i="10"/>
  <c r="T167" i="10"/>
  <c r="R168" i="10"/>
  <c r="S168" i="10"/>
  <c r="T168" i="10"/>
  <c r="R169" i="10"/>
  <c r="S169" i="10"/>
  <c r="T169" i="10"/>
  <c r="R170" i="10"/>
  <c r="S170" i="10"/>
  <c r="T170" i="10"/>
  <c r="R171" i="10"/>
  <c r="S171" i="10"/>
  <c r="T171" i="10"/>
  <c r="G14" i="10"/>
  <c r="H14" i="10"/>
  <c r="J14" i="10"/>
  <c r="K14" i="10"/>
  <c r="L14" i="10"/>
  <c r="N14" i="10"/>
  <c r="O14" i="10"/>
  <c r="P14" i="10"/>
  <c r="F15" i="10"/>
  <c r="G15" i="10"/>
  <c r="H15" i="10"/>
  <c r="J15" i="10"/>
  <c r="K15" i="10"/>
  <c r="L15" i="10"/>
  <c r="N15" i="10"/>
  <c r="O15" i="10"/>
  <c r="P15" i="10"/>
  <c r="F16" i="10"/>
  <c r="G16" i="10"/>
  <c r="H16" i="10"/>
  <c r="J16" i="10"/>
  <c r="K16" i="10"/>
  <c r="L16" i="10"/>
  <c r="N16" i="10"/>
  <c r="O16" i="10"/>
  <c r="P16" i="10"/>
  <c r="F17" i="10"/>
  <c r="G17" i="10"/>
  <c r="H17" i="10"/>
  <c r="J17" i="10"/>
  <c r="K17" i="10"/>
  <c r="L17" i="10"/>
  <c r="N17" i="10"/>
  <c r="O17" i="10"/>
  <c r="P17" i="10"/>
  <c r="F18" i="10"/>
  <c r="G18" i="10"/>
  <c r="H18" i="10"/>
  <c r="J18" i="10"/>
  <c r="K18" i="10"/>
  <c r="L18" i="10"/>
  <c r="N18" i="10"/>
  <c r="O18" i="10"/>
  <c r="P18" i="10"/>
  <c r="F19" i="10"/>
  <c r="G19" i="10"/>
  <c r="H19" i="10"/>
  <c r="J19" i="10"/>
  <c r="K19" i="10"/>
  <c r="L19" i="10"/>
  <c r="N19" i="10"/>
  <c r="O19" i="10"/>
  <c r="P19" i="10"/>
  <c r="F20" i="10"/>
  <c r="G20" i="10"/>
  <c r="H20" i="10"/>
  <c r="J20" i="10"/>
  <c r="K20" i="10"/>
  <c r="L20" i="10"/>
  <c r="N20" i="10"/>
  <c r="O20" i="10"/>
  <c r="P20" i="10"/>
  <c r="G23" i="10"/>
  <c r="H23" i="10"/>
  <c r="K23" i="10"/>
  <c r="L23" i="10"/>
  <c r="O23" i="10"/>
  <c r="P23" i="10"/>
  <c r="F25" i="10"/>
  <c r="G25" i="10"/>
  <c r="H25" i="10"/>
  <c r="J25" i="10"/>
  <c r="K25" i="10"/>
  <c r="L25" i="10"/>
  <c r="N25" i="10"/>
  <c r="O25" i="10"/>
  <c r="P25" i="10"/>
  <c r="F26" i="10"/>
  <c r="G26" i="10"/>
  <c r="H26" i="10"/>
  <c r="J26" i="10"/>
  <c r="K26" i="10"/>
  <c r="L26" i="10"/>
  <c r="N26" i="10"/>
  <c r="O26" i="10"/>
  <c r="P26" i="10"/>
  <c r="F27" i="10"/>
  <c r="G27" i="10"/>
  <c r="H27" i="10"/>
  <c r="J27" i="10"/>
  <c r="K27" i="10"/>
  <c r="L27" i="10"/>
  <c r="N27" i="10"/>
  <c r="O27" i="10"/>
  <c r="P27" i="10"/>
  <c r="F28" i="10"/>
  <c r="G28" i="10"/>
  <c r="H28" i="10"/>
  <c r="J28" i="10"/>
  <c r="K28" i="10"/>
  <c r="L28" i="10"/>
  <c r="N28" i="10"/>
  <c r="O28" i="10"/>
  <c r="P28" i="10"/>
  <c r="F29" i="10"/>
  <c r="G29" i="10"/>
  <c r="H29" i="10"/>
  <c r="J29" i="10"/>
  <c r="K29" i="10"/>
  <c r="L29" i="10"/>
  <c r="N29" i="10"/>
  <c r="O29" i="10"/>
  <c r="P29" i="10"/>
  <c r="F30" i="10"/>
  <c r="G30" i="10"/>
  <c r="H30" i="10"/>
  <c r="J30" i="10"/>
  <c r="K30" i="10"/>
  <c r="L30" i="10"/>
  <c r="N30" i="10"/>
  <c r="O30" i="10"/>
  <c r="P30" i="10"/>
  <c r="F31" i="10"/>
  <c r="G31" i="10"/>
  <c r="H31" i="10"/>
  <c r="J31" i="10"/>
  <c r="K31" i="10"/>
  <c r="L31" i="10"/>
  <c r="N31" i="10"/>
  <c r="O31" i="10"/>
  <c r="P31" i="10"/>
  <c r="F32" i="10"/>
  <c r="G32" i="10"/>
  <c r="H32" i="10"/>
  <c r="J32" i="10"/>
  <c r="K32" i="10"/>
  <c r="L32" i="10"/>
  <c r="N32" i="10"/>
  <c r="O32" i="10"/>
  <c r="P32" i="10"/>
  <c r="F33" i="10"/>
  <c r="G33" i="10"/>
  <c r="H33" i="10"/>
  <c r="J33" i="10"/>
  <c r="K33" i="10"/>
  <c r="L33" i="10"/>
  <c r="N33" i="10"/>
  <c r="O33" i="10"/>
  <c r="P33" i="10"/>
  <c r="F34" i="10"/>
  <c r="G34" i="10"/>
  <c r="H34" i="10"/>
  <c r="J34" i="10"/>
  <c r="K34" i="10"/>
  <c r="L34" i="10"/>
  <c r="N34" i="10"/>
  <c r="O34" i="10"/>
  <c r="P34" i="10"/>
  <c r="F35" i="10"/>
  <c r="G35" i="10"/>
  <c r="H35" i="10"/>
  <c r="J35" i="10"/>
  <c r="K35" i="10"/>
  <c r="L35" i="10"/>
  <c r="N35" i="10"/>
  <c r="O35" i="10"/>
  <c r="P35" i="10"/>
  <c r="F36" i="10"/>
  <c r="G36" i="10"/>
  <c r="H36" i="10"/>
  <c r="J36" i="10"/>
  <c r="K36" i="10"/>
  <c r="L36" i="10"/>
  <c r="N36" i="10"/>
  <c r="O36" i="10"/>
  <c r="P36" i="10"/>
  <c r="F37" i="10"/>
  <c r="G37" i="10"/>
  <c r="H37" i="10"/>
  <c r="J37" i="10"/>
  <c r="K37" i="10"/>
  <c r="L37" i="10"/>
  <c r="N37" i="10"/>
  <c r="O37" i="10"/>
  <c r="P37" i="10"/>
  <c r="F38" i="10"/>
  <c r="G38" i="10"/>
  <c r="H38" i="10"/>
  <c r="J38" i="10"/>
  <c r="K38" i="10"/>
  <c r="L38" i="10"/>
  <c r="N38" i="10"/>
  <c r="O38" i="10"/>
  <c r="P38" i="10"/>
  <c r="F39" i="10"/>
  <c r="G39" i="10"/>
  <c r="H39" i="10"/>
  <c r="J39" i="10"/>
  <c r="K39" i="10"/>
  <c r="L39" i="10"/>
  <c r="N39" i="10"/>
  <c r="O39" i="10"/>
  <c r="P39" i="10"/>
  <c r="G40" i="10"/>
  <c r="H40" i="10"/>
  <c r="J40" i="10"/>
  <c r="K40" i="10"/>
  <c r="L40" i="10"/>
  <c r="N40" i="10"/>
  <c r="O40" i="10"/>
  <c r="P40" i="10"/>
  <c r="F41" i="10"/>
  <c r="G41" i="10"/>
  <c r="H41" i="10"/>
  <c r="J41" i="10"/>
  <c r="K41" i="10"/>
  <c r="L41" i="10"/>
  <c r="N41" i="10"/>
  <c r="O41" i="10"/>
  <c r="P41" i="10"/>
  <c r="F43" i="10"/>
  <c r="G43" i="10"/>
  <c r="H43" i="10"/>
  <c r="J43" i="10"/>
  <c r="K43" i="10"/>
  <c r="L43" i="10"/>
  <c r="N43" i="10"/>
  <c r="O43" i="10"/>
  <c r="P43" i="10"/>
  <c r="F44" i="10"/>
  <c r="G44" i="10"/>
  <c r="H44" i="10"/>
  <c r="J44" i="10"/>
  <c r="K44" i="10"/>
  <c r="L44" i="10"/>
  <c r="N44" i="10"/>
  <c r="O44" i="10"/>
  <c r="P44" i="10"/>
  <c r="F45" i="10"/>
  <c r="G45" i="10"/>
  <c r="H45" i="10"/>
  <c r="J45" i="10"/>
  <c r="K45" i="10"/>
  <c r="L45" i="10"/>
  <c r="N45" i="10"/>
  <c r="O45" i="10"/>
  <c r="P45" i="10"/>
  <c r="F47" i="10"/>
  <c r="G47" i="10"/>
  <c r="H47" i="10"/>
  <c r="J47" i="10"/>
  <c r="K47" i="10"/>
  <c r="L47" i="10"/>
  <c r="N47" i="10"/>
  <c r="O47" i="10"/>
  <c r="P47" i="10"/>
  <c r="F48" i="10"/>
  <c r="G48" i="10"/>
  <c r="H48" i="10"/>
  <c r="J48" i="10"/>
  <c r="K48" i="10"/>
  <c r="L48" i="10"/>
  <c r="N48" i="10"/>
  <c r="O48" i="10"/>
  <c r="P48" i="10"/>
  <c r="F49" i="10"/>
  <c r="G49" i="10"/>
  <c r="H49" i="10"/>
  <c r="J49" i="10"/>
  <c r="K49" i="10"/>
  <c r="L49" i="10"/>
  <c r="N49" i="10"/>
  <c r="O49" i="10"/>
  <c r="P49" i="10"/>
  <c r="F50" i="10"/>
  <c r="G50" i="10"/>
  <c r="H50" i="10"/>
  <c r="J50" i="10"/>
  <c r="K50" i="10"/>
  <c r="L50" i="10"/>
  <c r="N50" i="10"/>
  <c r="O50" i="10"/>
  <c r="P50" i="10"/>
  <c r="F51" i="10"/>
  <c r="G51" i="10"/>
  <c r="H51" i="10"/>
  <c r="J51" i="10"/>
  <c r="K51" i="10"/>
  <c r="L51" i="10"/>
  <c r="N51" i="10"/>
  <c r="O51" i="10"/>
  <c r="P51" i="10"/>
  <c r="F52" i="10"/>
  <c r="G52" i="10"/>
  <c r="H52" i="10"/>
  <c r="J52" i="10"/>
  <c r="K52" i="10"/>
  <c r="L52" i="10"/>
  <c r="N52" i="10"/>
  <c r="O52" i="10"/>
  <c r="P52" i="10"/>
  <c r="F53" i="10"/>
  <c r="G53" i="10"/>
  <c r="H53" i="10"/>
  <c r="J53" i="10"/>
  <c r="K53" i="10"/>
  <c r="L53" i="10"/>
  <c r="N53" i="10"/>
  <c r="O53" i="10"/>
  <c r="P53" i="10"/>
  <c r="F54" i="10"/>
  <c r="G54" i="10"/>
  <c r="H54" i="10"/>
  <c r="J54" i="10"/>
  <c r="K54" i="10"/>
  <c r="L54" i="10"/>
  <c r="N54" i="10"/>
  <c r="O54" i="10"/>
  <c r="P54" i="10"/>
  <c r="F56" i="10"/>
  <c r="G56" i="10"/>
  <c r="H56" i="10"/>
  <c r="J56" i="10"/>
  <c r="K56" i="10"/>
  <c r="L56" i="10"/>
  <c r="N56" i="10"/>
  <c r="O56" i="10"/>
  <c r="P56" i="10"/>
  <c r="F57" i="10"/>
  <c r="G57" i="10"/>
  <c r="H57" i="10"/>
  <c r="J57" i="10"/>
  <c r="K57" i="10"/>
  <c r="L57" i="10"/>
  <c r="N57" i="10"/>
  <c r="O57" i="10"/>
  <c r="P57" i="10"/>
  <c r="F58" i="10"/>
  <c r="G58" i="10"/>
  <c r="H58" i="10"/>
  <c r="J58" i="10"/>
  <c r="K58" i="10"/>
  <c r="L58" i="10"/>
  <c r="N58" i="10"/>
  <c r="O58" i="10"/>
  <c r="P58" i="10"/>
  <c r="F59" i="10"/>
  <c r="G59" i="10"/>
  <c r="H59" i="10"/>
  <c r="J59" i="10"/>
  <c r="K59" i="10"/>
  <c r="L59" i="10"/>
  <c r="N59" i="10"/>
  <c r="O59" i="10"/>
  <c r="P59" i="10"/>
  <c r="F60" i="10"/>
  <c r="G60" i="10"/>
  <c r="H60" i="10"/>
  <c r="J60" i="10"/>
  <c r="K60" i="10"/>
  <c r="L60" i="10"/>
  <c r="N60" i="10"/>
  <c r="O60" i="10"/>
  <c r="P60" i="10"/>
  <c r="F61" i="10"/>
  <c r="G61" i="10"/>
  <c r="H61" i="10"/>
  <c r="J61" i="10"/>
  <c r="K61" i="10"/>
  <c r="L61" i="10"/>
  <c r="N61" i="10"/>
  <c r="O61" i="10"/>
  <c r="P61" i="10"/>
  <c r="F62" i="10"/>
  <c r="G62" i="10"/>
  <c r="H62" i="10"/>
  <c r="J62" i="10"/>
  <c r="K62" i="10"/>
  <c r="L62" i="10"/>
  <c r="N62" i="10"/>
  <c r="O62" i="10"/>
  <c r="P62" i="10"/>
  <c r="F63" i="10"/>
  <c r="G63" i="10"/>
  <c r="H63" i="10"/>
  <c r="J63" i="10"/>
  <c r="K63" i="10"/>
  <c r="L63" i="10"/>
  <c r="N63" i="10"/>
  <c r="O63" i="10"/>
  <c r="P63" i="10"/>
  <c r="F64" i="10"/>
  <c r="G64" i="10"/>
  <c r="H64" i="10"/>
  <c r="J64" i="10"/>
  <c r="K64" i="10"/>
  <c r="L64" i="10"/>
  <c r="N64" i="10"/>
  <c r="O64" i="10"/>
  <c r="P64" i="10"/>
  <c r="G68" i="10"/>
  <c r="H68" i="10"/>
  <c r="J68" i="10"/>
  <c r="K68" i="10"/>
  <c r="L68" i="10"/>
  <c r="N68" i="10"/>
  <c r="O68" i="10"/>
  <c r="P68" i="10"/>
  <c r="G69" i="10"/>
  <c r="H69" i="10"/>
  <c r="J69" i="10"/>
  <c r="K69" i="10"/>
  <c r="L69" i="10"/>
  <c r="N69" i="10"/>
  <c r="O69" i="10"/>
  <c r="P69" i="10"/>
  <c r="F70" i="10"/>
  <c r="G70" i="10"/>
  <c r="H70" i="10"/>
  <c r="J70" i="10"/>
  <c r="K70" i="10"/>
  <c r="L70" i="10"/>
  <c r="N70" i="10"/>
  <c r="O70" i="10"/>
  <c r="P70" i="10"/>
  <c r="F71" i="10"/>
  <c r="G71" i="10"/>
  <c r="H71" i="10"/>
  <c r="J71" i="10"/>
  <c r="K71" i="10"/>
  <c r="L71" i="10"/>
  <c r="N71" i="10"/>
  <c r="O71" i="10"/>
  <c r="P71" i="10"/>
  <c r="F72" i="10"/>
  <c r="G72" i="10"/>
  <c r="H72" i="10"/>
  <c r="J72" i="10"/>
  <c r="K72" i="10"/>
  <c r="L72" i="10"/>
  <c r="N72" i="10"/>
  <c r="O72" i="10"/>
  <c r="P72" i="10"/>
  <c r="F73" i="10"/>
  <c r="G73" i="10"/>
  <c r="H73" i="10"/>
  <c r="J73" i="10"/>
  <c r="K73" i="10"/>
  <c r="L73" i="10"/>
  <c r="N73" i="10"/>
  <c r="O73" i="10"/>
  <c r="P73" i="10"/>
  <c r="F75" i="10"/>
  <c r="G75" i="10"/>
  <c r="H75" i="10"/>
  <c r="J75" i="10"/>
  <c r="K75" i="10"/>
  <c r="L75" i="10"/>
  <c r="N75" i="10"/>
  <c r="O75" i="10"/>
  <c r="P75" i="10"/>
  <c r="F76" i="10"/>
  <c r="G76" i="10"/>
  <c r="H76" i="10"/>
  <c r="J76" i="10"/>
  <c r="K76" i="10"/>
  <c r="L76" i="10"/>
  <c r="N76" i="10"/>
  <c r="O76" i="10"/>
  <c r="P76" i="10"/>
  <c r="F77" i="10"/>
  <c r="G77" i="10"/>
  <c r="H77" i="10"/>
  <c r="J77" i="10"/>
  <c r="K77" i="10"/>
  <c r="L77" i="10"/>
  <c r="N77" i="10"/>
  <c r="O77" i="10"/>
  <c r="P77" i="10"/>
  <c r="F81" i="10"/>
  <c r="G81" i="10"/>
  <c r="H81" i="10"/>
  <c r="J81" i="10"/>
  <c r="K81" i="10"/>
  <c r="L81" i="10"/>
  <c r="N81" i="10"/>
  <c r="O81" i="10"/>
  <c r="P81" i="10"/>
  <c r="F82" i="10"/>
  <c r="G82" i="10"/>
  <c r="H82" i="10"/>
  <c r="J82" i="10"/>
  <c r="K82" i="10"/>
  <c r="L82" i="10"/>
  <c r="N82" i="10"/>
  <c r="O82" i="10"/>
  <c r="P82" i="10"/>
  <c r="F83" i="10"/>
  <c r="G83" i="10"/>
  <c r="H83" i="10"/>
  <c r="J83" i="10"/>
  <c r="K83" i="10"/>
  <c r="L83" i="10"/>
  <c r="N83" i="10"/>
  <c r="O83" i="10"/>
  <c r="P83" i="10"/>
  <c r="F84" i="10"/>
  <c r="G84" i="10"/>
  <c r="H84" i="10"/>
  <c r="J84" i="10"/>
  <c r="K84" i="10"/>
  <c r="L84" i="10"/>
  <c r="N84" i="10"/>
  <c r="O84" i="10"/>
  <c r="P84" i="10"/>
  <c r="F85" i="10"/>
  <c r="G85" i="10"/>
  <c r="H85" i="10"/>
  <c r="J85" i="10"/>
  <c r="K85" i="10"/>
  <c r="L85" i="10"/>
  <c r="N85" i="10"/>
  <c r="O85" i="10"/>
  <c r="P85" i="10"/>
  <c r="F86" i="10"/>
  <c r="G86" i="10"/>
  <c r="H86" i="10"/>
  <c r="J86" i="10"/>
  <c r="K86" i="10"/>
  <c r="L86" i="10"/>
  <c r="N86" i="10"/>
  <c r="O86" i="10"/>
  <c r="P86" i="10"/>
  <c r="F87" i="10"/>
  <c r="G87" i="10"/>
  <c r="H87" i="10"/>
  <c r="J87" i="10"/>
  <c r="K87" i="10"/>
  <c r="L87" i="10"/>
  <c r="N87" i="10"/>
  <c r="O87" i="10"/>
  <c r="P87" i="10"/>
  <c r="F88" i="10"/>
  <c r="G88" i="10"/>
  <c r="H88" i="10"/>
  <c r="J88" i="10"/>
  <c r="K88" i="10"/>
  <c r="L88" i="10"/>
  <c r="N88" i="10"/>
  <c r="O88" i="10"/>
  <c r="P88" i="10"/>
  <c r="F89" i="10"/>
  <c r="G89" i="10"/>
  <c r="H89" i="10"/>
  <c r="J89" i="10"/>
  <c r="K89" i="10"/>
  <c r="L89" i="10"/>
  <c r="N89" i="10"/>
  <c r="O89" i="10"/>
  <c r="P89" i="10"/>
  <c r="G91" i="10"/>
  <c r="H91" i="10"/>
  <c r="K91" i="10"/>
  <c r="L91" i="10"/>
  <c r="N91" i="10"/>
  <c r="O91" i="10"/>
  <c r="P91" i="10"/>
  <c r="F92" i="10"/>
  <c r="G92" i="10"/>
  <c r="H92" i="10"/>
  <c r="J92" i="10"/>
  <c r="K92" i="10"/>
  <c r="L92" i="10"/>
  <c r="N92" i="10"/>
  <c r="O92" i="10"/>
  <c r="P92" i="10"/>
  <c r="F93" i="10"/>
  <c r="G93" i="10"/>
  <c r="H93" i="10"/>
  <c r="J93" i="10"/>
  <c r="K93" i="10"/>
  <c r="L93" i="10"/>
  <c r="N93" i="10"/>
  <c r="O93" i="10"/>
  <c r="P93" i="10"/>
  <c r="F94" i="10"/>
  <c r="G94" i="10"/>
  <c r="H94" i="10"/>
  <c r="J94" i="10"/>
  <c r="K94" i="10"/>
  <c r="L94" i="10"/>
  <c r="N94" i="10"/>
  <c r="O94" i="10"/>
  <c r="P94" i="10"/>
  <c r="F95" i="10"/>
  <c r="G95" i="10"/>
  <c r="H95" i="10"/>
  <c r="J95" i="10"/>
  <c r="K95" i="10"/>
  <c r="L95" i="10"/>
  <c r="N95" i="10"/>
  <c r="O95" i="10"/>
  <c r="P95" i="10"/>
  <c r="F96" i="10"/>
  <c r="G96" i="10"/>
  <c r="H96" i="10"/>
  <c r="J96" i="10"/>
  <c r="K96" i="10"/>
  <c r="L96" i="10"/>
  <c r="N96" i="10"/>
  <c r="O96" i="10"/>
  <c r="P96" i="10"/>
  <c r="F97" i="10"/>
  <c r="G97" i="10"/>
  <c r="H97" i="10"/>
  <c r="J97" i="10"/>
  <c r="K97" i="10"/>
  <c r="L97" i="10"/>
  <c r="N97" i="10"/>
  <c r="O97" i="10"/>
  <c r="P97" i="10"/>
  <c r="F98" i="10"/>
  <c r="G98" i="10"/>
  <c r="H98" i="10"/>
  <c r="J98" i="10"/>
  <c r="K98" i="10"/>
  <c r="L98" i="10"/>
  <c r="N98" i="10"/>
  <c r="O98" i="10"/>
  <c r="P98" i="10"/>
  <c r="F100" i="10"/>
  <c r="G100" i="10"/>
  <c r="H100" i="10"/>
  <c r="J100" i="10"/>
  <c r="K100" i="10"/>
  <c r="L100" i="10"/>
  <c r="N100" i="10"/>
  <c r="O100" i="10"/>
  <c r="P100" i="10"/>
  <c r="F101" i="10"/>
  <c r="G101" i="10"/>
  <c r="H101" i="10"/>
  <c r="J101" i="10"/>
  <c r="K101" i="10"/>
  <c r="L101" i="10"/>
  <c r="N101" i="10"/>
  <c r="O101" i="10"/>
  <c r="P101" i="10"/>
  <c r="F102" i="10"/>
  <c r="G102" i="10"/>
  <c r="H102" i="10"/>
  <c r="J102" i="10"/>
  <c r="K102" i="10"/>
  <c r="L102" i="10"/>
  <c r="N102" i="10"/>
  <c r="O102" i="10"/>
  <c r="P102" i="10"/>
  <c r="F103" i="10"/>
  <c r="G103" i="10"/>
  <c r="H103" i="10"/>
  <c r="J103" i="10"/>
  <c r="K103" i="10"/>
  <c r="L103" i="10"/>
  <c r="N103" i="10"/>
  <c r="O103" i="10"/>
  <c r="P103" i="10"/>
  <c r="F104" i="10"/>
  <c r="G104" i="10"/>
  <c r="H104" i="10"/>
  <c r="J104" i="10"/>
  <c r="K104" i="10"/>
  <c r="L104" i="10"/>
  <c r="N104" i="10"/>
  <c r="O104" i="10"/>
  <c r="P104" i="10"/>
  <c r="O105" i="10"/>
  <c r="F106" i="10"/>
  <c r="G106" i="10"/>
  <c r="H106" i="10"/>
  <c r="J106" i="10"/>
  <c r="K106" i="10"/>
  <c r="L106" i="10"/>
  <c r="N106" i="10"/>
  <c r="O106" i="10"/>
  <c r="P106" i="10"/>
  <c r="F107" i="10"/>
  <c r="G107" i="10"/>
  <c r="H107" i="10"/>
  <c r="J107" i="10"/>
  <c r="K107" i="10"/>
  <c r="L107" i="10"/>
  <c r="N107" i="10"/>
  <c r="O107" i="10"/>
  <c r="P107" i="10"/>
  <c r="F108" i="10"/>
  <c r="G108" i="10"/>
  <c r="H108" i="10"/>
  <c r="J108" i="10"/>
  <c r="K108" i="10"/>
  <c r="L108" i="10"/>
  <c r="N108" i="10"/>
  <c r="O108" i="10"/>
  <c r="P108" i="10"/>
  <c r="F109" i="10"/>
  <c r="G109" i="10"/>
  <c r="H109" i="10"/>
  <c r="J109" i="10"/>
  <c r="K109" i="10"/>
  <c r="L109" i="10"/>
  <c r="N109" i="10"/>
  <c r="O109" i="10"/>
  <c r="P109" i="10"/>
  <c r="F110" i="10"/>
  <c r="G110" i="10"/>
  <c r="H110" i="10"/>
  <c r="J110" i="10"/>
  <c r="K110" i="10"/>
  <c r="L110" i="10"/>
  <c r="N110" i="10"/>
  <c r="O110" i="10"/>
  <c r="P110" i="10"/>
  <c r="F111" i="10"/>
  <c r="G111" i="10"/>
  <c r="H111" i="10"/>
  <c r="J111" i="10"/>
  <c r="K111" i="10"/>
  <c r="L111" i="10"/>
  <c r="N111" i="10"/>
  <c r="O111" i="10"/>
  <c r="P111" i="10"/>
  <c r="F112" i="10"/>
  <c r="G112" i="10"/>
  <c r="H112" i="10"/>
  <c r="J112" i="10"/>
  <c r="K112" i="10"/>
  <c r="L112" i="10"/>
  <c r="N112" i="10"/>
  <c r="O112" i="10"/>
  <c r="P112" i="10"/>
  <c r="F113" i="10"/>
  <c r="G113" i="10"/>
  <c r="H113" i="10"/>
  <c r="J113" i="10"/>
  <c r="K113" i="10"/>
  <c r="L113" i="10"/>
  <c r="N113" i="10"/>
  <c r="O113" i="10"/>
  <c r="P113" i="10"/>
  <c r="F114" i="10"/>
  <c r="G114" i="10"/>
  <c r="H114" i="10"/>
  <c r="J114" i="10"/>
  <c r="K114" i="10"/>
  <c r="L114" i="10"/>
  <c r="N114" i="10"/>
  <c r="O114" i="10"/>
  <c r="P114" i="10"/>
  <c r="F115" i="10"/>
  <c r="G115" i="10"/>
  <c r="H115" i="10"/>
  <c r="J115" i="10"/>
  <c r="K115" i="10"/>
  <c r="L115" i="10"/>
  <c r="N115" i="10"/>
  <c r="O115" i="10"/>
  <c r="P115" i="10"/>
  <c r="F116" i="10"/>
  <c r="G116" i="10"/>
  <c r="H116" i="10"/>
  <c r="J116" i="10"/>
  <c r="K116" i="10"/>
  <c r="L116" i="10"/>
  <c r="N116" i="10"/>
  <c r="O116" i="10"/>
  <c r="P116" i="10"/>
  <c r="F117" i="10"/>
  <c r="G117" i="10"/>
  <c r="H117" i="10"/>
  <c r="J117" i="10"/>
  <c r="K117" i="10"/>
  <c r="L117" i="10"/>
  <c r="N117" i="10"/>
  <c r="O117" i="10"/>
  <c r="P117" i="10"/>
  <c r="F118" i="10"/>
  <c r="G118" i="10"/>
  <c r="H118" i="10"/>
  <c r="J118" i="10"/>
  <c r="K118" i="10"/>
  <c r="L118" i="10"/>
  <c r="N118" i="10"/>
  <c r="O118" i="10"/>
  <c r="P118" i="10"/>
  <c r="F122" i="10"/>
  <c r="G122" i="10"/>
  <c r="H122" i="10"/>
  <c r="J122" i="10"/>
  <c r="K122" i="10"/>
  <c r="L122" i="10"/>
  <c r="N122" i="10"/>
  <c r="O122" i="10"/>
  <c r="P122" i="10"/>
  <c r="F123" i="10"/>
  <c r="G123" i="10"/>
  <c r="H123" i="10"/>
  <c r="J123" i="10"/>
  <c r="K123" i="10"/>
  <c r="L123" i="10"/>
  <c r="N123" i="10"/>
  <c r="O123" i="10"/>
  <c r="P123" i="10"/>
  <c r="F124" i="10"/>
  <c r="G124" i="10"/>
  <c r="H124" i="10"/>
  <c r="J124" i="10"/>
  <c r="K124" i="10"/>
  <c r="L124" i="10"/>
  <c r="N124" i="10"/>
  <c r="O124" i="10"/>
  <c r="P124" i="10"/>
  <c r="F125" i="10"/>
  <c r="G125" i="10"/>
  <c r="H125" i="10"/>
  <c r="J125" i="10"/>
  <c r="K125" i="10"/>
  <c r="L125" i="10"/>
  <c r="N125" i="10"/>
  <c r="O125" i="10"/>
  <c r="P125" i="10"/>
  <c r="F126" i="10"/>
  <c r="G126" i="10"/>
  <c r="H126" i="10"/>
  <c r="J126" i="10"/>
  <c r="K126" i="10"/>
  <c r="L126" i="10"/>
  <c r="N126" i="10"/>
  <c r="O126" i="10"/>
  <c r="P126" i="10"/>
  <c r="F127" i="10"/>
  <c r="G127" i="10"/>
  <c r="H127" i="10"/>
  <c r="J127" i="10"/>
  <c r="K127" i="10"/>
  <c r="L127" i="10"/>
  <c r="N127" i="10"/>
  <c r="O127" i="10"/>
  <c r="P127" i="10"/>
  <c r="F128" i="10"/>
  <c r="G128" i="10"/>
  <c r="H128" i="10"/>
  <c r="J128" i="10"/>
  <c r="K128" i="10"/>
  <c r="L128" i="10"/>
  <c r="N128" i="10"/>
  <c r="O128" i="10"/>
  <c r="P128" i="10"/>
  <c r="G130" i="10"/>
  <c r="H130" i="10"/>
  <c r="K130" i="10"/>
  <c r="L130" i="10"/>
  <c r="O130" i="10"/>
  <c r="P130" i="10"/>
  <c r="F131" i="10"/>
  <c r="G131" i="10"/>
  <c r="H131" i="10"/>
  <c r="J131" i="10"/>
  <c r="K131" i="10"/>
  <c r="L131" i="10"/>
  <c r="N131" i="10"/>
  <c r="O131" i="10"/>
  <c r="P131" i="10"/>
  <c r="F132" i="10"/>
  <c r="G132" i="10"/>
  <c r="H132" i="10"/>
  <c r="J132" i="10"/>
  <c r="K132" i="10"/>
  <c r="L132" i="10"/>
  <c r="N132" i="10"/>
  <c r="O132" i="10"/>
  <c r="P132" i="10"/>
  <c r="F133" i="10"/>
  <c r="G133" i="10"/>
  <c r="H133" i="10"/>
  <c r="J133" i="10"/>
  <c r="K133" i="10"/>
  <c r="L133" i="10"/>
  <c r="N133" i="10"/>
  <c r="O133" i="10"/>
  <c r="P133" i="10"/>
  <c r="F134" i="10"/>
  <c r="G134" i="10"/>
  <c r="H134" i="10"/>
  <c r="J134" i="10"/>
  <c r="K134" i="10"/>
  <c r="L134" i="10"/>
  <c r="N134" i="10"/>
  <c r="O134" i="10"/>
  <c r="P134" i="10"/>
  <c r="F135" i="10"/>
  <c r="G135" i="10"/>
  <c r="H135" i="10"/>
  <c r="J135" i="10"/>
  <c r="K135" i="10"/>
  <c r="L135" i="10"/>
  <c r="N135" i="10"/>
  <c r="O135" i="10"/>
  <c r="P135" i="10"/>
  <c r="F136" i="10"/>
  <c r="G136" i="10"/>
  <c r="H136" i="10"/>
  <c r="J136" i="10"/>
  <c r="K136" i="10"/>
  <c r="L136" i="10"/>
  <c r="N136" i="10"/>
  <c r="O136" i="10"/>
  <c r="P136" i="10"/>
  <c r="F137" i="10"/>
  <c r="G137" i="10"/>
  <c r="H137" i="10"/>
  <c r="J137" i="10"/>
  <c r="K137" i="10"/>
  <c r="L137" i="10"/>
  <c r="N137" i="10"/>
  <c r="O137" i="10"/>
  <c r="P137" i="10"/>
  <c r="F138" i="10"/>
  <c r="G138" i="10"/>
  <c r="H138" i="10"/>
  <c r="J138" i="10"/>
  <c r="K138" i="10"/>
  <c r="L138" i="10"/>
  <c r="N138" i="10"/>
  <c r="O138" i="10"/>
  <c r="P138" i="10"/>
  <c r="F141" i="10"/>
  <c r="G141" i="10"/>
  <c r="H141" i="10"/>
  <c r="J141" i="10"/>
  <c r="K141" i="10"/>
  <c r="L141" i="10"/>
  <c r="N141" i="10"/>
  <c r="O141" i="10"/>
  <c r="P141" i="10"/>
  <c r="F142" i="10"/>
  <c r="G142" i="10"/>
  <c r="H142" i="10"/>
  <c r="J142" i="10"/>
  <c r="K142" i="10"/>
  <c r="L142" i="10"/>
  <c r="N142" i="10"/>
  <c r="O142" i="10"/>
  <c r="P142" i="10"/>
  <c r="F143" i="10"/>
  <c r="G143" i="10"/>
  <c r="H143" i="10"/>
  <c r="J143" i="10"/>
  <c r="K143" i="10"/>
  <c r="L143" i="10"/>
  <c r="N143" i="10"/>
  <c r="O143" i="10"/>
  <c r="P143" i="10"/>
  <c r="F144" i="10"/>
  <c r="G144" i="10"/>
  <c r="H144" i="10"/>
  <c r="J144" i="10"/>
  <c r="K144" i="10"/>
  <c r="L144" i="10"/>
  <c r="N144" i="10"/>
  <c r="O144" i="10"/>
  <c r="P144" i="10"/>
  <c r="F145" i="10"/>
  <c r="G145" i="10"/>
  <c r="H145" i="10"/>
  <c r="J145" i="10"/>
  <c r="K145" i="10"/>
  <c r="L145" i="10"/>
  <c r="N145" i="10"/>
  <c r="O145" i="10"/>
  <c r="P145" i="10"/>
  <c r="F146" i="10"/>
  <c r="G146" i="10"/>
  <c r="H146" i="10"/>
  <c r="J146" i="10"/>
  <c r="K146" i="10"/>
  <c r="L146" i="10"/>
  <c r="N146" i="10"/>
  <c r="O146" i="10"/>
  <c r="P146" i="10"/>
  <c r="F147" i="10"/>
  <c r="G147" i="10"/>
  <c r="H147" i="10"/>
  <c r="J147" i="10"/>
  <c r="K147" i="10"/>
  <c r="L147" i="10"/>
  <c r="N147" i="10"/>
  <c r="O147" i="10"/>
  <c r="P147" i="10"/>
  <c r="G149" i="10"/>
  <c r="H149" i="10"/>
  <c r="K149" i="10"/>
  <c r="L149" i="10"/>
  <c r="O149" i="10"/>
  <c r="P149" i="10"/>
  <c r="F151" i="10"/>
  <c r="G151" i="10"/>
  <c r="H151" i="10"/>
  <c r="J151" i="10"/>
  <c r="K151" i="10"/>
  <c r="L151" i="10"/>
  <c r="N151" i="10"/>
  <c r="O151" i="10"/>
  <c r="P151" i="10"/>
  <c r="F152" i="10"/>
  <c r="G152" i="10"/>
  <c r="H152" i="10"/>
  <c r="J152" i="10"/>
  <c r="K152" i="10"/>
  <c r="L152" i="10"/>
  <c r="N152" i="10"/>
  <c r="O152" i="10"/>
  <c r="P152" i="10"/>
  <c r="F153" i="10"/>
  <c r="G153" i="10"/>
  <c r="H153" i="10"/>
  <c r="J153" i="10"/>
  <c r="K153" i="10"/>
  <c r="L153" i="10"/>
  <c r="N153" i="10"/>
  <c r="O153" i="10"/>
  <c r="P153" i="10"/>
  <c r="F154" i="10"/>
  <c r="G154" i="10"/>
  <c r="H154" i="10"/>
  <c r="J154" i="10"/>
  <c r="K154" i="10"/>
  <c r="L154" i="10"/>
  <c r="N154" i="10"/>
  <c r="O154" i="10"/>
  <c r="P154" i="10"/>
  <c r="G156" i="10"/>
  <c r="H156" i="10"/>
  <c r="J156" i="10"/>
  <c r="K156" i="10"/>
  <c r="L156" i="10"/>
  <c r="N156" i="10"/>
  <c r="O156" i="10"/>
  <c r="P156" i="10"/>
  <c r="F157" i="10"/>
  <c r="G157" i="10"/>
  <c r="H157" i="10"/>
  <c r="J157" i="10"/>
  <c r="K157" i="10"/>
  <c r="L157" i="10"/>
  <c r="N157" i="10"/>
  <c r="O157" i="10"/>
  <c r="P157" i="10"/>
  <c r="F158" i="10"/>
  <c r="G158" i="10"/>
  <c r="H158" i="10"/>
  <c r="J158" i="10"/>
  <c r="K158" i="10"/>
  <c r="L158" i="10"/>
  <c r="N158" i="10"/>
  <c r="O158" i="10"/>
  <c r="P158" i="10"/>
  <c r="G159" i="10"/>
  <c r="H159" i="10"/>
  <c r="J159" i="10"/>
  <c r="K159" i="10"/>
  <c r="L159" i="10"/>
  <c r="N159" i="10"/>
  <c r="O159" i="10"/>
  <c r="P159" i="10"/>
  <c r="F160" i="10"/>
  <c r="G160" i="10"/>
  <c r="H160" i="10"/>
  <c r="J160" i="10"/>
  <c r="K160" i="10"/>
  <c r="L160" i="10"/>
  <c r="N160" i="10"/>
  <c r="O160" i="10"/>
  <c r="P160" i="10"/>
  <c r="F163" i="10"/>
  <c r="G163" i="10"/>
  <c r="H163" i="10"/>
  <c r="J163" i="10"/>
  <c r="K163" i="10"/>
  <c r="L163" i="10"/>
  <c r="N163" i="10"/>
  <c r="O163" i="10"/>
  <c r="P163" i="10"/>
  <c r="G165" i="10"/>
  <c r="H165" i="10"/>
  <c r="K165" i="10"/>
  <c r="L165" i="10"/>
  <c r="O165" i="10"/>
  <c r="P165" i="10"/>
  <c r="G166" i="10"/>
  <c r="H166" i="10"/>
  <c r="J166" i="10"/>
  <c r="K166" i="10"/>
  <c r="L166" i="10"/>
  <c r="O166" i="10"/>
  <c r="P166" i="10"/>
  <c r="F167" i="10"/>
  <c r="G167" i="10"/>
  <c r="H167" i="10"/>
  <c r="J167" i="10"/>
  <c r="K167" i="10"/>
  <c r="L167" i="10"/>
  <c r="N167" i="10"/>
  <c r="O167" i="10"/>
  <c r="P167" i="10"/>
  <c r="F168" i="10"/>
  <c r="G168" i="10"/>
  <c r="H168" i="10"/>
  <c r="J168" i="10"/>
  <c r="K168" i="10"/>
  <c r="L168" i="10"/>
  <c r="N168" i="10"/>
  <c r="O168" i="10"/>
  <c r="P168" i="10"/>
  <c r="F169" i="10"/>
  <c r="G169" i="10"/>
  <c r="H169" i="10"/>
  <c r="J169" i="10"/>
  <c r="K169" i="10"/>
  <c r="L169" i="10"/>
  <c r="N169" i="10"/>
  <c r="O169" i="10"/>
  <c r="P169" i="10"/>
  <c r="F170" i="10"/>
  <c r="G170" i="10"/>
  <c r="H170" i="10"/>
  <c r="J170" i="10"/>
  <c r="K170" i="10"/>
  <c r="L170" i="10"/>
  <c r="N170" i="10"/>
  <c r="O170" i="10"/>
  <c r="P170" i="10"/>
  <c r="F171" i="10"/>
  <c r="G171" i="10"/>
  <c r="H171" i="10"/>
  <c r="J171" i="10"/>
  <c r="K171" i="10"/>
  <c r="L171" i="10"/>
  <c r="N171" i="10"/>
  <c r="O171" i="10"/>
  <c r="P171" i="10"/>
  <c r="G10" i="10"/>
  <c r="H10" i="10"/>
  <c r="K10" i="10"/>
  <c r="L10" i="10"/>
  <c r="O10" i="10"/>
  <c r="P10" i="10"/>
  <c r="F13" i="10"/>
  <c r="G13" i="10"/>
  <c r="H13" i="10"/>
  <c r="J13" i="10"/>
  <c r="K13" i="10"/>
  <c r="L13" i="10"/>
  <c r="N13" i="10"/>
  <c r="O13" i="10"/>
  <c r="P13" i="10"/>
  <c r="D1" i="10"/>
  <c r="K20" i="11" l="1"/>
  <c r="F6" i="11"/>
  <c r="A6" i="11" s="1"/>
  <c r="K7" i="11"/>
  <c r="A7" i="11"/>
  <c r="A138" i="11"/>
  <c r="K138" i="11"/>
  <c r="J1" i="11"/>
  <c r="I1" i="11"/>
  <c r="K6" i="11" l="1"/>
  <c r="N166" i="10" l="1"/>
  <c r="F166" i="10"/>
  <c r="F92" i="1"/>
  <c r="F91" i="10" l="1"/>
  <c r="J92" i="1"/>
  <c r="J91" i="10" s="1"/>
  <c r="F156" i="10" l="1"/>
  <c r="F23" i="10"/>
  <c r="J7" i="9"/>
  <c r="I7" i="9"/>
  <c r="H7" i="9"/>
  <c r="G7" i="9"/>
  <c r="H13" i="9"/>
  <c r="H10" i="9"/>
  <c r="H11" i="9"/>
  <c r="J23" i="10"/>
  <c r="F69" i="10"/>
  <c r="F40" i="10"/>
  <c r="J13" i="9" l="1"/>
  <c r="J9" i="9"/>
  <c r="H9" i="9"/>
  <c r="I14" i="9"/>
  <c r="I9" i="9"/>
  <c r="G8" i="9"/>
  <c r="I11" i="9"/>
  <c r="I10" i="9"/>
  <c r="G12" i="9"/>
  <c r="I13" i="9"/>
  <c r="J11" i="9"/>
  <c r="J10" i="9"/>
  <c r="H14" i="9"/>
  <c r="H12" i="9"/>
  <c r="G10" i="9"/>
  <c r="J12" i="9"/>
  <c r="I12" i="9"/>
  <c r="J14" i="9"/>
  <c r="G11" i="9"/>
  <c r="G14" i="9"/>
  <c r="H8" i="9"/>
  <c r="H6" i="9" l="1"/>
  <c r="H21" i="9" s="1"/>
  <c r="G13" i="9"/>
  <c r="G9" i="9"/>
  <c r="I8" i="9"/>
  <c r="I6" i="9" s="1"/>
  <c r="I21" i="9" s="1"/>
  <c r="F10" i="10"/>
  <c r="H17" i="9" l="1"/>
  <c r="I17" i="9"/>
  <c r="J11" i="1"/>
  <c r="N11" i="1" s="1"/>
  <c r="G6" i="9"/>
  <c r="G21" i="9" s="1"/>
  <c r="J8" i="9"/>
  <c r="J6" i="9" s="1"/>
  <c r="J21" i="9" s="1"/>
  <c r="G17" i="9" l="1"/>
  <c r="J10" i="10"/>
  <c r="R11" i="1"/>
  <c r="R10" i="10" s="1"/>
  <c r="N10" i="10"/>
  <c r="F75" i="1" l="1"/>
  <c r="F74" i="10" s="1"/>
  <c r="F14" i="10" l="1"/>
  <c r="N165" i="10" l="1"/>
  <c r="M165" i="10"/>
  <c r="F166" i="1"/>
  <c r="F165" i="10" s="1"/>
  <c r="T164" i="10"/>
  <c r="S164" i="10"/>
  <c r="R164" i="10"/>
  <c r="P164" i="10"/>
  <c r="O164" i="10"/>
  <c r="N164" i="10"/>
  <c r="L164" i="10"/>
  <c r="K164" i="10"/>
  <c r="J164" i="10"/>
  <c r="H165" i="1"/>
  <c r="H164" i="10" s="1"/>
  <c r="G165" i="1"/>
  <c r="G164" i="10" s="1"/>
  <c r="F165" i="1"/>
  <c r="F164" i="10" s="1"/>
  <c r="Q169" i="10"/>
  <c r="M169" i="10"/>
  <c r="I169" i="10"/>
  <c r="E170" i="1"/>
  <c r="E169" i="10" s="1"/>
  <c r="I165" i="10" l="1"/>
  <c r="J165" i="10"/>
  <c r="Q165" i="10"/>
  <c r="R165" i="10"/>
  <c r="A169" i="10"/>
  <c r="I164" i="10"/>
  <c r="M164" i="10"/>
  <c r="Q164" i="10"/>
  <c r="E165" i="1"/>
  <c r="E164" i="10" s="1"/>
  <c r="T56" i="1"/>
  <c r="T55" i="10" s="1"/>
  <c r="S56" i="1"/>
  <c r="S55" i="10" s="1"/>
  <c r="R56" i="1"/>
  <c r="R55" i="10" s="1"/>
  <c r="P56" i="1"/>
  <c r="P55" i="10" s="1"/>
  <c r="O56" i="1"/>
  <c r="O55" i="10" s="1"/>
  <c r="N56" i="1"/>
  <c r="N55" i="10" s="1"/>
  <c r="L56" i="1"/>
  <c r="L55" i="10" s="1"/>
  <c r="K56" i="1"/>
  <c r="K55" i="10" s="1"/>
  <c r="J56" i="1"/>
  <c r="J55" i="10" s="1"/>
  <c r="F56" i="1"/>
  <c r="F55" i="10" s="1"/>
  <c r="A164" i="10" l="1"/>
  <c r="I56" i="1"/>
  <c r="I55" i="10" s="1"/>
  <c r="M56" i="1"/>
  <c r="M55" i="10" s="1"/>
  <c r="Q56" i="1"/>
  <c r="Q55" i="10" s="1"/>
  <c r="H56" i="1" l="1"/>
  <c r="H55" i="10" s="1"/>
  <c r="G56" i="1"/>
  <c r="G55" i="10" s="1"/>
  <c r="Q63" i="1"/>
  <c r="Q62" i="10" s="1"/>
  <c r="M63" i="1"/>
  <c r="M62" i="10" s="1"/>
  <c r="I63" i="1"/>
  <c r="I62" i="10" s="1"/>
  <c r="E63" i="1"/>
  <c r="E62" i="10" s="1"/>
  <c r="Q168" i="10"/>
  <c r="M168" i="10"/>
  <c r="I168" i="10"/>
  <c r="E169" i="1"/>
  <c r="E168" i="10" s="1"/>
  <c r="Q167" i="10"/>
  <c r="Q166" i="10"/>
  <c r="M167" i="10"/>
  <c r="M166" i="10"/>
  <c r="I167" i="10"/>
  <c r="I166" i="10"/>
  <c r="A62" i="10" l="1"/>
  <c r="A168" i="10"/>
  <c r="E56" i="1"/>
  <c r="E55" i="10" s="1"/>
  <c r="A55" i="10" s="1"/>
  <c r="F159" i="10" l="1"/>
  <c r="Q11" i="1" l="1"/>
  <c r="Q10" i="10" s="1"/>
  <c r="M11" i="1"/>
  <c r="M10" i="10" s="1"/>
  <c r="I11" i="1"/>
  <c r="I10" i="10" s="1"/>
  <c r="E11" i="1"/>
  <c r="E10" i="10" s="1"/>
  <c r="A10" i="10" l="1"/>
  <c r="R130" i="10"/>
  <c r="N130" i="10"/>
  <c r="J130" i="10"/>
  <c r="F130" i="10"/>
  <c r="Q172" i="1" l="1"/>
  <c r="Q171" i="10" s="1"/>
  <c r="M172" i="1"/>
  <c r="M171" i="10" s="1"/>
  <c r="I172" i="1"/>
  <c r="I171" i="10" s="1"/>
  <c r="E172" i="1"/>
  <c r="E171" i="10" s="1"/>
  <c r="Q171" i="1"/>
  <c r="Q170" i="10" s="1"/>
  <c r="M171" i="1"/>
  <c r="M170" i="10" s="1"/>
  <c r="I171" i="1"/>
  <c r="I170" i="10" s="1"/>
  <c r="E171" i="1"/>
  <c r="E170" i="10" s="1"/>
  <c r="E168" i="1"/>
  <c r="E167" i="10" s="1"/>
  <c r="A167" i="10" s="1"/>
  <c r="E167" i="1"/>
  <c r="E166" i="10" s="1"/>
  <c r="A166" i="10" s="1"/>
  <c r="E166" i="1"/>
  <c r="E165" i="10" s="1"/>
  <c r="A165" i="10" s="1"/>
  <c r="T162" i="1"/>
  <c r="T161" i="10" s="1"/>
  <c r="S162" i="1"/>
  <c r="S161" i="10" s="1"/>
  <c r="R162" i="1"/>
  <c r="R161" i="10" s="1"/>
  <c r="P162" i="1"/>
  <c r="P161" i="10" s="1"/>
  <c r="O162" i="1"/>
  <c r="O161" i="10" s="1"/>
  <c r="N162" i="1"/>
  <c r="N161" i="10" s="1"/>
  <c r="L162" i="1"/>
  <c r="L161" i="10" s="1"/>
  <c r="K162" i="1"/>
  <c r="K161" i="10" s="1"/>
  <c r="J162" i="1"/>
  <c r="J161" i="10" s="1"/>
  <c r="H162" i="1"/>
  <c r="H161" i="10" s="1"/>
  <c r="G162" i="1"/>
  <c r="G161" i="10" s="1"/>
  <c r="F162" i="1"/>
  <c r="F161" i="10" s="1"/>
  <c r="Q164" i="1"/>
  <c r="Q163" i="10" s="1"/>
  <c r="M164" i="1"/>
  <c r="M163" i="10" s="1"/>
  <c r="I164" i="1"/>
  <c r="I163" i="10" s="1"/>
  <c r="E164" i="1"/>
  <c r="E163" i="10" s="1"/>
  <c r="T163" i="1"/>
  <c r="T162" i="10" s="1"/>
  <c r="R163" i="1"/>
  <c r="R162" i="10" s="1"/>
  <c r="P163" i="1"/>
  <c r="P162" i="10" s="1"/>
  <c r="N163" i="1"/>
  <c r="N162" i="10" s="1"/>
  <c r="L163" i="1"/>
  <c r="L162" i="10" s="1"/>
  <c r="J163" i="1"/>
  <c r="J162" i="10" s="1"/>
  <c r="H163" i="1"/>
  <c r="H162" i="10" s="1"/>
  <c r="F163" i="1"/>
  <c r="F162" i="10" s="1"/>
  <c r="Q161" i="1"/>
  <c r="Q160" i="10" s="1"/>
  <c r="M161" i="1"/>
  <c r="M160" i="10" s="1"/>
  <c r="I161" i="1"/>
  <c r="I160" i="10" s="1"/>
  <c r="E161" i="1"/>
  <c r="E160" i="10" s="1"/>
  <c r="Q160" i="1"/>
  <c r="Q159" i="10" s="1"/>
  <c r="M160" i="1"/>
  <c r="M159" i="10" s="1"/>
  <c r="I160" i="1"/>
  <c r="I159" i="10" s="1"/>
  <c r="E160" i="1"/>
  <c r="E159" i="10" s="1"/>
  <c r="Q159" i="1"/>
  <c r="Q158" i="10" s="1"/>
  <c r="M159" i="1"/>
  <c r="M158" i="10" s="1"/>
  <c r="I159" i="1"/>
  <c r="I158" i="10" s="1"/>
  <c r="E159" i="1"/>
  <c r="E158" i="10" s="1"/>
  <c r="Q158" i="1"/>
  <c r="Q157" i="10" s="1"/>
  <c r="M158" i="1"/>
  <c r="M157" i="10" s="1"/>
  <c r="I158" i="1"/>
  <c r="I157" i="10" s="1"/>
  <c r="E158" i="1"/>
  <c r="E157" i="10" s="1"/>
  <c r="Q157" i="1"/>
  <c r="Q156" i="10" s="1"/>
  <c r="M157" i="1"/>
  <c r="M156" i="10" s="1"/>
  <c r="I157" i="1"/>
  <c r="I156" i="10" s="1"/>
  <c r="E157" i="1"/>
  <c r="E156" i="10" s="1"/>
  <c r="T156" i="1"/>
  <c r="T155" i="10" s="1"/>
  <c r="S156" i="1"/>
  <c r="S155" i="10" s="1"/>
  <c r="R156" i="1"/>
  <c r="R155" i="10" s="1"/>
  <c r="P156" i="1"/>
  <c r="P155" i="10" s="1"/>
  <c r="O156" i="1"/>
  <c r="O155" i="10" s="1"/>
  <c r="N156" i="1"/>
  <c r="N155" i="10" s="1"/>
  <c r="L156" i="1"/>
  <c r="L155" i="10" s="1"/>
  <c r="K156" i="1"/>
  <c r="K155" i="10" s="1"/>
  <c r="J156" i="1"/>
  <c r="J155" i="10" s="1"/>
  <c r="H156" i="1"/>
  <c r="H155" i="10" s="1"/>
  <c r="G156" i="1"/>
  <c r="G155" i="10" s="1"/>
  <c r="F156" i="1"/>
  <c r="F155" i="10" s="1"/>
  <c r="Q155" i="1"/>
  <c r="Q154" i="10" s="1"/>
  <c r="M155" i="1"/>
  <c r="M154" i="10" s="1"/>
  <c r="I155" i="1"/>
  <c r="I154" i="10" s="1"/>
  <c r="E155" i="1"/>
  <c r="E154" i="10" s="1"/>
  <c r="Q154" i="1"/>
  <c r="Q153" i="10" s="1"/>
  <c r="M154" i="1"/>
  <c r="M153" i="10" s="1"/>
  <c r="I154" i="1"/>
  <c r="I153" i="10" s="1"/>
  <c r="E154" i="1"/>
  <c r="E153" i="10" s="1"/>
  <c r="Q153" i="1"/>
  <c r="Q152" i="10" s="1"/>
  <c r="M153" i="1"/>
  <c r="M152" i="10" s="1"/>
  <c r="I153" i="1"/>
  <c r="I152" i="10" s="1"/>
  <c r="E153" i="1"/>
  <c r="E152" i="10" s="1"/>
  <c r="Q152" i="1"/>
  <c r="Q151" i="10" s="1"/>
  <c r="M152" i="1"/>
  <c r="M151" i="10" s="1"/>
  <c r="I152" i="1"/>
  <c r="I151" i="10" s="1"/>
  <c r="E152" i="1"/>
  <c r="E151" i="10" s="1"/>
  <c r="T151" i="1"/>
  <c r="T150" i="10" s="1"/>
  <c r="S151" i="1"/>
  <c r="S150" i="10" s="1"/>
  <c r="R151" i="1"/>
  <c r="R150" i="10" s="1"/>
  <c r="P151" i="1"/>
  <c r="P150" i="10" s="1"/>
  <c r="O151" i="1"/>
  <c r="O150" i="10" s="1"/>
  <c r="N151" i="1"/>
  <c r="N150" i="10" s="1"/>
  <c r="L151" i="1"/>
  <c r="L150" i="10" s="1"/>
  <c r="K151" i="1"/>
  <c r="K150" i="10" s="1"/>
  <c r="J151" i="1"/>
  <c r="J150" i="10" s="1"/>
  <c r="H151" i="1"/>
  <c r="H150" i="10" s="1"/>
  <c r="G151" i="1"/>
  <c r="G150" i="10" s="1"/>
  <c r="F151" i="1"/>
  <c r="F150" i="10" s="1"/>
  <c r="R150" i="1"/>
  <c r="N150" i="1"/>
  <c r="N149" i="10" s="1"/>
  <c r="J150" i="1"/>
  <c r="F150" i="1"/>
  <c r="F149" i="10" s="1"/>
  <c r="Q148" i="1"/>
  <c r="Q147" i="10" s="1"/>
  <c r="M148" i="1"/>
  <c r="M147" i="10" s="1"/>
  <c r="I148" i="1"/>
  <c r="I147" i="10" s="1"/>
  <c r="E148" i="1"/>
  <c r="E147" i="10" s="1"/>
  <c r="Q147" i="1"/>
  <c r="Q146" i="10" s="1"/>
  <c r="M147" i="1"/>
  <c r="M146" i="10" s="1"/>
  <c r="I147" i="1"/>
  <c r="I146" i="10" s="1"/>
  <c r="E147" i="1"/>
  <c r="E146" i="10" s="1"/>
  <c r="Q146" i="1"/>
  <c r="Q145" i="10" s="1"/>
  <c r="M146" i="1"/>
  <c r="M145" i="10" s="1"/>
  <c r="I146" i="1"/>
  <c r="I145" i="10" s="1"/>
  <c r="E146" i="1"/>
  <c r="E145" i="10" s="1"/>
  <c r="Q145" i="1"/>
  <c r="Q144" i="10" s="1"/>
  <c r="M145" i="1"/>
  <c r="M144" i="10" s="1"/>
  <c r="I145" i="1"/>
  <c r="I144" i="10" s="1"/>
  <c r="E145" i="1"/>
  <c r="E144" i="10" s="1"/>
  <c r="Q144" i="1"/>
  <c r="Q143" i="10" s="1"/>
  <c r="M144" i="1"/>
  <c r="M143" i="10" s="1"/>
  <c r="I144" i="1"/>
  <c r="I143" i="10" s="1"/>
  <c r="E144" i="1"/>
  <c r="E143" i="10" s="1"/>
  <c r="Q143" i="1"/>
  <c r="Q142" i="10" s="1"/>
  <c r="M143" i="1"/>
  <c r="M142" i="10" s="1"/>
  <c r="I143" i="1"/>
  <c r="I142" i="10" s="1"/>
  <c r="E143" i="1"/>
  <c r="E142" i="10" s="1"/>
  <c r="Q142" i="1"/>
  <c r="Q141" i="10" s="1"/>
  <c r="M142" i="1"/>
  <c r="M141" i="10" s="1"/>
  <c r="I142" i="1"/>
  <c r="I141" i="10" s="1"/>
  <c r="E142" i="1"/>
  <c r="E141" i="10" s="1"/>
  <c r="T141" i="1"/>
  <c r="S141" i="1"/>
  <c r="S140" i="10" s="1"/>
  <c r="R141" i="1"/>
  <c r="P141" i="1"/>
  <c r="O141" i="1"/>
  <c r="O140" i="10" s="1"/>
  <c r="N141" i="1"/>
  <c r="L141" i="1"/>
  <c r="K141" i="1"/>
  <c r="K140" i="10" s="1"/>
  <c r="J141" i="1"/>
  <c r="H141" i="1"/>
  <c r="G141" i="1"/>
  <c r="G140" i="10" s="1"/>
  <c r="F141" i="1"/>
  <c r="Q138" i="10"/>
  <c r="M138" i="10"/>
  <c r="I138" i="10"/>
  <c r="E138" i="10"/>
  <c r="Q137" i="10"/>
  <c r="M137" i="10"/>
  <c r="I137" i="10"/>
  <c r="E137" i="10"/>
  <c r="Q136" i="10"/>
  <c r="M136" i="10"/>
  <c r="I136" i="10"/>
  <c r="E136" i="10"/>
  <c r="Q135" i="10"/>
  <c r="M135" i="10"/>
  <c r="I135" i="10"/>
  <c r="E135" i="10"/>
  <c r="Q134" i="10"/>
  <c r="M134" i="10"/>
  <c r="I134" i="10"/>
  <c r="E134" i="10"/>
  <c r="Q133" i="10"/>
  <c r="M133" i="10"/>
  <c r="I133" i="10"/>
  <c r="E133" i="10"/>
  <c r="Q132" i="10"/>
  <c r="M132" i="10"/>
  <c r="I132" i="10"/>
  <c r="E132" i="10"/>
  <c r="Q131" i="10"/>
  <c r="M131" i="10"/>
  <c r="I131" i="10"/>
  <c r="E131" i="10"/>
  <c r="Q130" i="10"/>
  <c r="M130" i="10"/>
  <c r="I130" i="10"/>
  <c r="E130" i="10"/>
  <c r="T129" i="10"/>
  <c r="S129" i="10"/>
  <c r="R129" i="10"/>
  <c r="P129" i="10"/>
  <c r="O129" i="10"/>
  <c r="N129" i="10"/>
  <c r="L129" i="10"/>
  <c r="K129" i="10"/>
  <c r="J129" i="10"/>
  <c r="H129" i="10"/>
  <c r="G129" i="10"/>
  <c r="F129" i="10"/>
  <c r="Q128" i="10"/>
  <c r="M128" i="10"/>
  <c r="I128" i="10"/>
  <c r="E128" i="10"/>
  <c r="Q127" i="10"/>
  <c r="M127" i="10"/>
  <c r="I127" i="10"/>
  <c r="E127" i="10"/>
  <c r="Q126" i="10"/>
  <c r="M126" i="10"/>
  <c r="I126" i="10"/>
  <c r="E126" i="10"/>
  <c r="Q125" i="10"/>
  <c r="M125" i="10"/>
  <c r="I125" i="10"/>
  <c r="E125" i="10"/>
  <c r="Q124" i="10"/>
  <c r="M124" i="10"/>
  <c r="I124" i="10"/>
  <c r="E124" i="10"/>
  <c r="Q123" i="10"/>
  <c r="M123" i="10"/>
  <c r="I123" i="10"/>
  <c r="E123" i="10"/>
  <c r="Q122" i="10"/>
  <c r="M122" i="10"/>
  <c r="I122" i="10"/>
  <c r="E122" i="10"/>
  <c r="T121" i="10"/>
  <c r="S121" i="10"/>
  <c r="R121" i="10"/>
  <c r="P121" i="10"/>
  <c r="O121" i="10"/>
  <c r="N121" i="10"/>
  <c r="L121" i="10"/>
  <c r="K121" i="10"/>
  <c r="J121" i="10"/>
  <c r="H121" i="10"/>
  <c r="G121" i="10"/>
  <c r="F121" i="10"/>
  <c r="T121" i="1"/>
  <c r="T120" i="10" s="1"/>
  <c r="S121" i="1"/>
  <c r="S120" i="10" s="1"/>
  <c r="R121" i="1"/>
  <c r="R120" i="10" s="1"/>
  <c r="P121" i="1"/>
  <c r="P120" i="10" s="1"/>
  <c r="O121" i="1"/>
  <c r="O120" i="10" s="1"/>
  <c r="N121" i="1"/>
  <c r="N120" i="10" s="1"/>
  <c r="L121" i="1"/>
  <c r="L120" i="10" s="1"/>
  <c r="K121" i="1"/>
  <c r="K120" i="10" s="1"/>
  <c r="J121" i="1"/>
  <c r="J120" i="10" s="1"/>
  <c r="H121" i="1"/>
  <c r="H120" i="10" s="1"/>
  <c r="G121" i="1"/>
  <c r="G120" i="10" s="1"/>
  <c r="F121" i="1"/>
  <c r="F120" i="10" s="1"/>
  <c r="Q119" i="1"/>
  <c r="Q118" i="10" s="1"/>
  <c r="M119" i="1"/>
  <c r="M118" i="10" s="1"/>
  <c r="I119" i="1"/>
  <c r="I118" i="10" s="1"/>
  <c r="E119" i="1"/>
  <c r="E118" i="10" s="1"/>
  <c r="Q118" i="1"/>
  <c r="Q117" i="10" s="1"/>
  <c r="M118" i="1"/>
  <c r="M117" i="10" s="1"/>
  <c r="I118" i="1"/>
  <c r="I117" i="10" s="1"/>
  <c r="E118" i="1"/>
  <c r="E117" i="10" s="1"/>
  <c r="Q117" i="1"/>
  <c r="Q116" i="10" s="1"/>
  <c r="M117" i="1"/>
  <c r="M116" i="10" s="1"/>
  <c r="I117" i="1"/>
  <c r="I116" i="10" s="1"/>
  <c r="E117" i="1"/>
  <c r="E116" i="10" s="1"/>
  <c r="Q116" i="1"/>
  <c r="Q115" i="10" s="1"/>
  <c r="M116" i="1"/>
  <c r="M115" i="10" s="1"/>
  <c r="I116" i="1"/>
  <c r="I115" i="10" s="1"/>
  <c r="E116" i="1"/>
  <c r="E115" i="10" s="1"/>
  <c r="Q115" i="1"/>
  <c r="Q114" i="10" s="1"/>
  <c r="M115" i="1"/>
  <c r="M114" i="10" s="1"/>
  <c r="I115" i="1"/>
  <c r="I114" i="10" s="1"/>
  <c r="E115" i="1"/>
  <c r="E114" i="10" s="1"/>
  <c r="Q114" i="1"/>
  <c r="Q113" i="10" s="1"/>
  <c r="M114" i="1"/>
  <c r="M113" i="10" s="1"/>
  <c r="I114" i="1"/>
  <c r="I113" i="10" s="1"/>
  <c r="E114" i="1"/>
  <c r="E113" i="10" s="1"/>
  <c r="Q113" i="1"/>
  <c r="Q112" i="10" s="1"/>
  <c r="M113" i="1"/>
  <c r="M112" i="10" s="1"/>
  <c r="I113" i="1"/>
  <c r="I112" i="10" s="1"/>
  <c r="E113" i="1"/>
  <c r="E112" i="10" s="1"/>
  <c r="Q112" i="1"/>
  <c r="Q111" i="10" s="1"/>
  <c r="M112" i="1"/>
  <c r="M111" i="10" s="1"/>
  <c r="I112" i="1"/>
  <c r="I111" i="10" s="1"/>
  <c r="E112" i="1"/>
  <c r="E111" i="10" s="1"/>
  <c r="Q111" i="1"/>
  <c r="Q110" i="10" s="1"/>
  <c r="M111" i="1"/>
  <c r="M110" i="10" s="1"/>
  <c r="I111" i="1"/>
  <c r="I110" i="10" s="1"/>
  <c r="E111" i="1"/>
  <c r="E110" i="10" s="1"/>
  <c r="Q110" i="1"/>
  <c r="Q109" i="10" s="1"/>
  <c r="M110" i="1"/>
  <c r="M109" i="10" s="1"/>
  <c r="I110" i="1"/>
  <c r="I109" i="10" s="1"/>
  <c r="E110" i="1"/>
  <c r="E109" i="10" s="1"/>
  <c r="Q109" i="1"/>
  <c r="Q108" i="10" s="1"/>
  <c r="M109" i="1"/>
  <c r="M108" i="10" s="1"/>
  <c r="I109" i="1"/>
  <c r="I108" i="10" s="1"/>
  <c r="E109" i="1"/>
  <c r="E108" i="10" s="1"/>
  <c r="Q108" i="1"/>
  <c r="Q107" i="10" s="1"/>
  <c r="M108" i="1"/>
  <c r="M107" i="10" s="1"/>
  <c r="I108" i="1"/>
  <c r="I107" i="10" s="1"/>
  <c r="E108" i="1"/>
  <c r="E107" i="10" s="1"/>
  <c r="Q107" i="1"/>
  <c r="Q106" i="10" s="1"/>
  <c r="M107" i="1"/>
  <c r="M106" i="10" s="1"/>
  <c r="I107" i="1"/>
  <c r="I106" i="10" s="1"/>
  <c r="E107" i="1"/>
  <c r="E106" i="10" s="1"/>
  <c r="T106" i="1"/>
  <c r="T105" i="10" s="1"/>
  <c r="R106" i="1"/>
  <c r="R105" i="10" s="1"/>
  <c r="P106" i="1"/>
  <c r="P105" i="10" s="1"/>
  <c r="N106" i="1"/>
  <c r="N105" i="10" s="1"/>
  <c r="L106" i="1"/>
  <c r="L105" i="10" s="1"/>
  <c r="K106" i="1"/>
  <c r="K105" i="10" s="1"/>
  <c r="J106" i="1"/>
  <c r="J105" i="10" s="1"/>
  <c r="H106" i="1"/>
  <c r="H105" i="10" s="1"/>
  <c r="G106" i="1"/>
  <c r="G105" i="10" s="1"/>
  <c r="F106" i="1"/>
  <c r="F105" i="10" s="1"/>
  <c r="Q105" i="1"/>
  <c r="Q104" i="10" s="1"/>
  <c r="M105" i="1"/>
  <c r="M104" i="10" s="1"/>
  <c r="I105" i="1"/>
  <c r="I104" i="10" s="1"/>
  <c r="E105" i="1"/>
  <c r="E104" i="10" s="1"/>
  <c r="Q104" i="1"/>
  <c r="Q103" i="10" s="1"/>
  <c r="M104" i="1"/>
  <c r="M103" i="10" s="1"/>
  <c r="I104" i="1"/>
  <c r="I103" i="10" s="1"/>
  <c r="E104" i="1"/>
  <c r="E103" i="10" s="1"/>
  <c r="Q103" i="1"/>
  <c r="Q102" i="10" s="1"/>
  <c r="M103" i="1"/>
  <c r="M102" i="10" s="1"/>
  <c r="I103" i="1"/>
  <c r="I102" i="10" s="1"/>
  <c r="E103" i="1"/>
  <c r="E102" i="10" s="1"/>
  <c r="Q102" i="1"/>
  <c r="Q101" i="10" s="1"/>
  <c r="M102" i="1"/>
  <c r="M101" i="10" s="1"/>
  <c r="I102" i="1"/>
  <c r="I101" i="10" s="1"/>
  <c r="E102" i="1"/>
  <c r="E101" i="10" s="1"/>
  <c r="Q101" i="1"/>
  <c r="Q100" i="10" s="1"/>
  <c r="M101" i="1"/>
  <c r="M100" i="10" s="1"/>
  <c r="I101" i="1"/>
  <c r="I100" i="10" s="1"/>
  <c r="E101" i="1"/>
  <c r="E100" i="10" s="1"/>
  <c r="T100" i="1"/>
  <c r="T99" i="10" s="1"/>
  <c r="S100" i="1"/>
  <c r="S99" i="10" s="1"/>
  <c r="R100" i="1"/>
  <c r="R99" i="10" s="1"/>
  <c r="P100" i="1"/>
  <c r="P99" i="10" s="1"/>
  <c r="O100" i="1"/>
  <c r="O99" i="10" s="1"/>
  <c r="N100" i="1"/>
  <c r="N99" i="10" s="1"/>
  <c r="L100" i="1"/>
  <c r="L99" i="10" s="1"/>
  <c r="K100" i="1"/>
  <c r="K99" i="10" s="1"/>
  <c r="J100" i="1"/>
  <c r="J99" i="10" s="1"/>
  <c r="H100" i="1"/>
  <c r="H99" i="10" s="1"/>
  <c r="G100" i="1"/>
  <c r="G99" i="10" s="1"/>
  <c r="F100" i="1"/>
  <c r="F99" i="10" s="1"/>
  <c r="Q99" i="1"/>
  <c r="Q98" i="10" s="1"/>
  <c r="M99" i="1"/>
  <c r="M98" i="10" s="1"/>
  <c r="I99" i="1"/>
  <c r="I98" i="10" s="1"/>
  <c r="E99" i="1"/>
  <c r="E98" i="10" s="1"/>
  <c r="Q98" i="1"/>
  <c r="Q97" i="10" s="1"/>
  <c r="M98" i="1"/>
  <c r="M97" i="10" s="1"/>
  <c r="I98" i="1"/>
  <c r="I97" i="10" s="1"/>
  <c r="E98" i="1"/>
  <c r="E97" i="10" s="1"/>
  <c r="Q96" i="10"/>
  <c r="M96" i="10"/>
  <c r="I96" i="10"/>
  <c r="E96" i="10"/>
  <c r="Q95" i="10"/>
  <c r="M95" i="10"/>
  <c r="I95" i="10"/>
  <c r="E95" i="10"/>
  <c r="Q95" i="1"/>
  <c r="Q94" i="10" s="1"/>
  <c r="M95" i="1"/>
  <c r="M94" i="10" s="1"/>
  <c r="I95" i="1"/>
  <c r="I94" i="10" s="1"/>
  <c r="E95" i="1"/>
  <c r="E94" i="10" s="1"/>
  <c r="Q94" i="1"/>
  <c r="Q93" i="10" s="1"/>
  <c r="M94" i="1"/>
  <c r="M93" i="10" s="1"/>
  <c r="I94" i="1"/>
  <c r="I93" i="10" s="1"/>
  <c r="E94" i="1"/>
  <c r="E93" i="10" s="1"/>
  <c r="Q93" i="1"/>
  <c r="Q92" i="10" s="1"/>
  <c r="M93" i="1"/>
  <c r="M92" i="10" s="1"/>
  <c r="I93" i="1"/>
  <c r="I92" i="10" s="1"/>
  <c r="E93" i="1"/>
  <c r="E92" i="10" s="1"/>
  <c r="Q92" i="1"/>
  <c r="Q91" i="10" s="1"/>
  <c r="M92" i="1"/>
  <c r="M91" i="10" s="1"/>
  <c r="I92" i="1"/>
  <c r="I91" i="10" s="1"/>
  <c r="E92" i="1"/>
  <c r="E91" i="10" s="1"/>
  <c r="T91" i="1"/>
  <c r="T90" i="10" s="1"/>
  <c r="S91" i="1"/>
  <c r="S90" i="10" s="1"/>
  <c r="R91" i="1"/>
  <c r="R90" i="10" s="1"/>
  <c r="P91" i="1"/>
  <c r="P90" i="10" s="1"/>
  <c r="O91" i="1"/>
  <c r="O90" i="10" s="1"/>
  <c r="N91" i="1"/>
  <c r="N90" i="10" s="1"/>
  <c r="L91" i="1"/>
  <c r="L90" i="10" s="1"/>
  <c r="K91" i="1"/>
  <c r="K90" i="10" s="1"/>
  <c r="H91" i="1"/>
  <c r="H90" i="10" s="1"/>
  <c r="G91" i="1"/>
  <c r="G90" i="10" s="1"/>
  <c r="F91" i="1"/>
  <c r="F90" i="10" s="1"/>
  <c r="Q89" i="10"/>
  <c r="M89" i="10"/>
  <c r="I89" i="10"/>
  <c r="E89" i="10"/>
  <c r="Q88" i="10"/>
  <c r="M88" i="10"/>
  <c r="I88" i="10"/>
  <c r="E88" i="10"/>
  <c r="Q87" i="10"/>
  <c r="M87" i="10"/>
  <c r="I87" i="10"/>
  <c r="E87" i="10"/>
  <c r="Q86" i="10"/>
  <c r="M86" i="10"/>
  <c r="I86" i="10"/>
  <c r="E86" i="10"/>
  <c r="Q85" i="10"/>
  <c r="M85" i="10"/>
  <c r="I85" i="10"/>
  <c r="E85" i="10"/>
  <c r="Q84" i="10"/>
  <c r="M84" i="10"/>
  <c r="I84" i="10"/>
  <c r="E84" i="10"/>
  <c r="Q83" i="10"/>
  <c r="M83" i="10"/>
  <c r="I83" i="10"/>
  <c r="E83" i="10"/>
  <c r="Q82" i="10"/>
  <c r="M82" i="10"/>
  <c r="I82" i="10"/>
  <c r="E82" i="10"/>
  <c r="Q81" i="10"/>
  <c r="M81" i="10"/>
  <c r="I81" i="10"/>
  <c r="E81" i="10"/>
  <c r="T80" i="10"/>
  <c r="S80" i="10"/>
  <c r="R80" i="10"/>
  <c r="P80" i="10"/>
  <c r="O80" i="10"/>
  <c r="N80" i="10"/>
  <c r="L80" i="10"/>
  <c r="K80" i="10"/>
  <c r="J80" i="10"/>
  <c r="H80" i="10"/>
  <c r="G80" i="10"/>
  <c r="F80" i="10"/>
  <c r="T80" i="1"/>
  <c r="T79" i="10" s="1"/>
  <c r="S80" i="1"/>
  <c r="S79" i="10" s="1"/>
  <c r="R80" i="1"/>
  <c r="P80" i="1"/>
  <c r="P79" i="10" s="1"/>
  <c r="O80" i="1"/>
  <c r="O79" i="10" s="1"/>
  <c r="N80" i="1"/>
  <c r="L80" i="1"/>
  <c r="L79" i="10" s="1"/>
  <c r="K80" i="1"/>
  <c r="K79" i="10" s="1"/>
  <c r="J80" i="1"/>
  <c r="H80" i="1"/>
  <c r="H79" i="10" s="1"/>
  <c r="G80" i="1"/>
  <c r="G79" i="10" s="1"/>
  <c r="F80" i="1"/>
  <c r="Q78" i="1"/>
  <c r="Q77" i="10" s="1"/>
  <c r="M78" i="1"/>
  <c r="M77" i="10" s="1"/>
  <c r="I78" i="1"/>
  <c r="I77" i="10" s="1"/>
  <c r="E78" i="1"/>
  <c r="E77" i="10" s="1"/>
  <c r="Q77" i="1"/>
  <c r="Q76" i="10" s="1"/>
  <c r="M77" i="1"/>
  <c r="M76" i="10" s="1"/>
  <c r="I77" i="1"/>
  <c r="I76" i="10" s="1"/>
  <c r="E77" i="1"/>
  <c r="E76" i="10" s="1"/>
  <c r="Q76" i="1"/>
  <c r="Q75" i="10" s="1"/>
  <c r="M76" i="1"/>
  <c r="M75" i="10" s="1"/>
  <c r="I76" i="1"/>
  <c r="I75" i="10" s="1"/>
  <c r="E76" i="1"/>
  <c r="E75" i="10" s="1"/>
  <c r="T75" i="1"/>
  <c r="T74" i="10" s="1"/>
  <c r="S75" i="1"/>
  <c r="S74" i="10" s="1"/>
  <c r="R75" i="1"/>
  <c r="R74" i="10" s="1"/>
  <c r="P75" i="1"/>
  <c r="P74" i="10" s="1"/>
  <c r="O75" i="1"/>
  <c r="O74" i="10" s="1"/>
  <c r="N75" i="1"/>
  <c r="N74" i="10" s="1"/>
  <c r="L75" i="1"/>
  <c r="L74" i="10" s="1"/>
  <c r="K75" i="1"/>
  <c r="K74" i="10" s="1"/>
  <c r="J75" i="1"/>
  <c r="J74" i="10" s="1"/>
  <c r="H75" i="1"/>
  <c r="H74" i="10" s="1"/>
  <c r="G75" i="1"/>
  <c r="G74" i="10" s="1"/>
  <c r="Q73" i="10"/>
  <c r="M73" i="10"/>
  <c r="I73" i="10"/>
  <c r="E73" i="10"/>
  <c r="Q73" i="1"/>
  <c r="Q72" i="10" s="1"/>
  <c r="M73" i="1"/>
  <c r="M72" i="10" s="1"/>
  <c r="I73" i="1"/>
  <c r="I72" i="10" s="1"/>
  <c r="E73" i="1"/>
  <c r="E72" i="10" s="1"/>
  <c r="Q72" i="1"/>
  <c r="Q71" i="10" s="1"/>
  <c r="M72" i="1"/>
  <c r="M71" i="10" s="1"/>
  <c r="I72" i="1"/>
  <c r="I71" i="10" s="1"/>
  <c r="E72" i="1"/>
  <c r="E71" i="10" s="1"/>
  <c r="Q71" i="1"/>
  <c r="Q70" i="10" s="1"/>
  <c r="M71" i="1"/>
  <c r="M70" i="10" s="1"/>
  <c r="I71" i="1"/>
  <c r="I70" i="10" s="1"/>
  <c r="E71" i="1"/>
  <c r="E70" i="10" s="1"/>
  <c r="Q70" i="1"/>
  <c r="Q69" i="10" s="1"/>
  <c r="N68" i="1"/>
  <c r="N67" i="10" s="1"/>
  <c r="I70" i="1"/>
  <c r="I69" i="10" s="1"/>
  <c r="E70" i="1"/>
  <c r="E69" i="10" s="1"/>
  <c r="Q69" i="1"/>
  <c r="Q68" i="10" s="1"/>
  <c r="M69" i="1"/>
  <c r="M68" i="10" s="1"/>
  <c r="I69" i="1"/>
  <c r="I68" i="10" s="1"/>
  <c r="E69" i="1"/>
  <c r="E68" i="10" s="1"/>
  <c r="T68" i="1"/>
  <c r="T67" i="10" s="1"/>
  <c r="S68" i="1"/>
  <c r="S67" i="10" s="1"/>
  <c r="P68" i="1"/>
  <c r="P67" i="10" s="1"/>
  <c r="O68" i="1"/>
  <c r="O67" i="10" s="1"/>
  <c r="L68" i="1"/>
  <c r="L67" i="10" s="1"/>
  <c r="K68" i="1"/>
  <c r="K67" i="10" s="1"/>
  <c r="J68" i="1"/>
  <c r="J67" i="10" s="1"/>
  <c r="H68" i="1"/>
  <c r="H67" i="10" s="1"/>
  <c r="G68" i="1"/>
  <c r="G67" i="10" s="1"/>
  <c r="F68" i="1"/>
  <c r="F67" i="10" s="1"/>
  <c r="T67" i="1"/>
  <c r="T66" i="10" s="1"/>
  <c r="S67" i="1"/>
  <c r="S66" i="10" s="1"/>
  <c r="R67" i="1"/>
  <c r="P67" i="1"/>
  <c r="P66" i="10" s="1"/>
  <c r="O67" i="1"/>
  <c r="O66" i="10" s="1"/>
  <c r="N67" i="1"/>
  <c r="L67" i="1"/>
  <c r="L66" i="10" s="1"/>
  <c r="K67" i="1"/>
  <c r="K66" i="10" s="1"/>
  <c r="J67" i="1"/>
  <c r="J66" i="10" s="1"/>
  <c r="H67" i="1"/>
  <c r="H66" i="10" s="1"/>
  <c r="G67" i="1"/>
  <c r="G66" i="10" s="1"/>
  <c r="F67" i="1"/>
  <c r="F66" i="10" s="1"/>
  <c r="Q65" i="1"/>
  <c r="Q64" i="10" s="1"/>
  <c r="M65" i="1"/>
  <c r="M64" i="10" s="1"/>
  <c r="I65" i="1"/>
  <c r="I64" i="10" s="1"/>
  <c r="E65" i="1"/>
  <c r="E64" i="10" s="1"/>
  <c r="Q64" i="1"/>
  <c r="Q63" i="10" s="1"/>
  <c r="M64" i="1"/>
  <c r="M63" i="10" s="1"/>
  <c r="I64" i="1"/>
  <c r="I63" i="10" s="1"/>
  <c r="E64" i="1"/>
  <c r="E63" i="10" s="1"/>
  <c r="Q62" i="1"/>
  <c r="Q61" i="10" s="1"/>
  <c r="M62" i="1"/>
  <c r="M61" i="10" s="1"/>
  <c r="I62" i="1"/>
  <c r="I61" i="10" s="1"/>
  <c r="E62" i="1"/>
  <c r="E61" i="10" s="1"/>
  <c r="Q61" i="1"/>
  <c r="Q60" i="10" s="1"/>
  <c r="M61" i="1"/>
  <c r="M60" i="10" s="1"/>
  <c r="I61" i="1"/>
  <c r="I60" i="10" s="1"/>
  <c r="E61" i="1"/>
  <c r="E60" i="10" s="1"/>
  <c r="Q60" i="1"/>
  <c r="Q59" i="10" s="1"/>
  <c r="M60" i="1"/>
  <c r="M59" i="10" s="1"/>
  <c r="I60" i="1"/>
  <c r="I59" i="10" s="1"/>
  <c r="E60" i="1"/>
  <c r="E59" i="10" s="1"/>
  <c r="Q59" i="1"/>
  <c r="Q58" i="10" s="1"/>
  <c r="M59" i="1"/>
  <c r="M58" i="10" s="1"/>
  <c r="I59" i="1"/>
  <c r="I58" i="10" s="1"/>
  <c r="E59" i="1"/>
  <c r="E58" i="10" s="1"/>
  <c r="Q58" i="1"/>
  <c r="Q57" i="10" s="1"/>
  <c r="M58" i="1"/>
  <c r="M57" i="10" s="1"/>
  <c r="I58" i="1"/>
  <c r="I57" i="10" s="1"/>
  <c r="E58" i="1"/>
  <c r="E57" i="10" s="1"/>
  <c r="Q57" i="1"/>
  <c r="Q56" i="10" s="1"/>
  <c r="M57" i="1"/>
  <c r="M56" i="10" s="1"/>
  <c r="I57" i="1"/>
  <c r="I56" i="10" s="1"/>
  <c r="E57" i="1"/>
  <c r="E56" i="10" s="1"/>
  <c r="Q55" i="1"/>
  <c r="Q54" i="10" s="1"/>
  <c r="M55" i="1"/>
  <c r="M54" i="10" s="1"/>
  <c r="I55" i="1"/>
  <c r="I54" i="10" s="1"/>
  <c r="E55" i="1"/>
  <c r="E54" i="10" s="1"/>
  <c r="Q54" i="1"/>
  <c r="Q53" i="10" s="1"/>
  <c r="M54" i="1"/>
  <c r="M53" i="10" s="1"/>
  <c r="I54" i="1"/>
  <c r="I53" i="10" s="1"/>
  <c r="E54" i="1"/>
  <c r="E53" i="10" s="1"/>
  <c r="Q53" i="1"/>
  <c r="Q52" i="10" s="1"/>
  <c r="M53" i="1"/>
  <c r="M52" i="10" s="1"/>
  <c r="I53" i="1"/>
  <c r="I52" i="10" s="1"/>
  <c r="E53" i="1"/>
  <c r="E52" i="10" s="1"/>
  <c r="Q52" i="1"/>
  <c r="Q51" i="10" s="1"/>
  <c r="M52" i="1"/>
  <c r="M51" i="10" s="1"/>
  <c r="I52" i="1"/>
  <c r="I51" i="10" s="1"/>
  <c r="E52" i="1"/>
  <c r="E51" i="10" s="1"/>
  <c r="Q51" i="1"/>
  <c r="Q50" i="10" s="1"/>
  <c r="M51" i="1"/>
  <c r="M50" i="10" s="1"/>
  <c r="I51" i="1"/>
  <c r="I50" i="10" s="1"/>
  <c r="E51" i="1"/>
  <c r="E50" i="10" s="1"/>
  <c r="Q50" i="1"/>
  <c r="Q49" i="10" s="1"/>
  <c r="M50" i="1"/>
  <c r="M49" i="10" s="1"/>
  <c r="I50" i="1"/>
  <c r="I49" i="10" s="1"/>
  <c r="E50" i="1"/>
  <c r="E49" i="10" s="1"/>
  <c r="Q49" i="1"/>
  <c r="Q48" i="10" s="1"/>
  <c r="M49" i="1"/>
  <c r="M48" i="10" s="1"/>
  <c r="I49" i="1"/>
  <c r="I48" i="10" s="1"/>
  <c r="E49" i="1"/>
  <c r="E48" i="10" s="1"/>
  <c r="Q48" i="1"/>
  <c r="M48" i="1"/>
  <c r="I48" i="1"/>
  <c r="E48" i="1"/>
  <c r="E47" i="10" s="1"/>
  <c r="T47" i="1"/>
  <c r="T46" i="10" s="1"/>
  <c r="S47" i="1"/>
  <c r="S46" i="10" s="1"/>
  <c r="R47" i="1"/>
  <c r="R46" i="10" s="1"/>
  <c r="P47" i="1"/>
  <c r="P46" i="10" s="1"/>
  <c r="O47" i="1"/>
  <c r="O46" i="10" s="1"/>
  <c r="N47" i="1"/>
  <c r="N46" i="10" s="1"/>
  <c r="L47" i="1"/>
  <c r="L46" i="10" s="1"/>
  <c r="K47" i="1"/>
  <c r="K46" i="10" s="1"/>
  <c r="J47" i="1"/>
  <c r="J46" i="10" s="1"/>
  <c r="H47" i="1"/>
  <c r="H46" i="10" s="1"/>
  <c r="G47" i="1"/>
  <c r="G46" i="10" s="1"/>
  <c r="F47" i="1"/>
  <c r="F46" i="10" s="1"/>
  <c r="Q46" i="1"/>
  <c r="Q45" i="10" s="1"/>
  <c r="M46" i="1"/>
  <c r="M45" i="10" s="1"/>
  <c r="I46" i="1"/>
  <c r="I45" i="10" s="1"/>
  <c r="E46" i="1"/>
  <c r="E45" i="10" s="1"/>
  <c r="Q45" i="1"/>
  <c r="Q44" i="10" s="1"/>
  <c r="M45" i="1"/>
  <c r="M44" i="10" s="1"/>
  <c r="I45" i="1"/>
  <c r="I44" i="10" s="1"/>
  <c r="E45" i="1"/>
  <c r="E44" i="10" s="1"/>
  <c r="Q44" i="1"/>
  <c r="Q43" i="10" s="1"/>
  <c r="M44" i="1"/>
  <c r="M43" i="10" s="1"/>
  <c r="I44" i="1"/>
  <c r="I43" i="10" s="1"/>
  <c r="E44" i="1"/>
  <c r="E43" i="10" s="1"/>
  <c r="T43" i="1"/>
  <c r="T42" i="10" s="1"/>
  <c r="S43" i="1"/>
  <c r="S42" i="10" s="1"/>
  <c r="R43" i="1"/>
  <c r="R42" i="10" s="1"/>
  <c r="P43" i="1"/>
  <c r="P42" i="10" s="1"/>
  <c r="O43" i="1"/>
  <c r="O42" i="10" s="1"/>
  <c r="N43" i="1"/>
  <c r="N42" i="10" s="1"/>
  <c r="L43" i="1"/>
  <c r="L42" i="10" s="1"/>
  <c r="K43" i="1"/>
  <c r="K42" i="10" s="1"/>
  <c r="J43" i="1"/>
  <c r="J42" i="10" s="1"/>
  <c r="H43" i="1"/>
  <c r="H42" i="10" s="1"/>
  <c r="G43" i="1"/>
  <c r="G42" i="10" s="1"/>
  <c r="F43" i="1"/>
  <c r="F42" i="10" s="1"/>
  <c r="Q42" i="1"/>
  <c r="Q41" i="10" s="1"/>
  <c r="M42" i="1"/>
  <c r="M41" i="10" s="1"/>
  <c r="I42" i="1"/>
  <c r="I41" i="10" s="1"/>
  <c r="E42" i="1"/>
  <c r="E41" i="10" s="1"/>
  <c r="Q40" i="10"/>
  <c r="M40" i="10"/>
  <c r="I40" i="10"/>
  <c r="E40" i="10"/>
  <c r="Q39" i="10"/>
  <c r="M39" i="10"/>
  <c r="I39" i="10"/>
  <c r="E39" i="10"/>
  <c r="Q38" i="10"/>
  <c r="M38" i="10"/>
  <c r="I38" i="10"/>
  <c r="E38" i="10"/>
  <c r="Q37" i="10"/>
  <c r="M37" i="10"/>
  <c r="I37" i="10"/>
  <c r="E37" i="10"/>
  <c r="Q36" i="10"/>
  <c r="M36" i="10"/>
  <c r="I36" i="10"/>
  <c r="E36" i="10"/>
  <c r="Q35" i="10"/>
  <c r="M35" i="10"/>
  <c r="I35" i="10"/>
  <c r="E35" i="10"/>
  <c r="Q34" i="10"/>
  <c r="M34" i="10"/>
  <c r="I34" i="10"/>
  <c r="E34" i="10"/>
  <c r="Q33" i="10"/>
  <c r="M33" i="10"/>
  <c r="I33" i="10"/>
  <c r="E33" i="10"/>
  <c r="Q32" i="10"/>
  <c r="M32" i="10"/>
  <c r="I32" i="10"/>
  <c r="E32" i="10"/>
  <c r="Q31" i="10"/>
  <c r="M31" i="10"/>
  <c r="I31" i="10"/>
  <c r="E31" i="10"/>
  <c r="Q30" i="10"/>
  <c r="M30" i="10"/>
  <c r="I30" i="10"/>
  <c r="E30" i="10"/>
  <c r="Q29" i="10"/>
  <c r="M29" i="10"/>
  <c r="I29" i="10"/>
  <c r="E29" i="10"/>
  <c r="Q28" i="10"/>
  <c r="M28" i="10"/>
  <c r="I28" i="10"/>
  <c r="E28" i="10"/>
  <c r="Q27" i="10"/>
  <c r="M27" i="10"/>
  <c r="I27" i="10"/>
  <c r="E27" i="10"/>
  <c r="Q26" i="10"/>
  <c r="M26" i="10"/>
  <c r="I26" i="10"/>
  <c r="E26" i="10"/>
  <c r="Q25" i="10"/>
  <c r="M25" i="10"/>
  <c r="I25" i="10"/>
  <c r="E25" i="10"/>
  <c r="T24" i="10"/>
  <c r="S24" i="10"/>
  <c r="R24" i="10"/>
  <c r="P24" i="10"/>
  <c r="O24" i="10"/>
  <c r="N24" i="10"/>
  <c r="L24" i="10"/>
  <c r="K24" i="10"/>
  <c r="J24" i="10"/>
  <c r="H24" i="10"/>
  <c r="G24" i="10"/>
  <c r="F24" i="10"/>
  <c r="E24" i="1"/>
  <c r="E23" i="10" s="1"/>
  <c r="T23" i="1"/>
  <c r="T22" i="10" s="1"/>
  <c r="S23" i="1"/>
  <c r="S22" i="10" s="1"/>
  <c r="R23" i="1"/>
  <c r="R22" i="10" s="1"/>
  <c r="P23" i="1"/>
  <c r="P22" i="10" s="1"/>
  <c r="O23" i="1"/>
  <c r="O22" i="10" s="1"/>
  <c r="N23" i="1"/>
  <c r="N22" i="10" s="1"/>
  <c r="L23" i="1"/>
  <c r="L22" i="10" s="1"/>
  <c r="K23" i="1"/>
  <c r="K22" i="10" s="1"/>
  <c r="J23" i="1"/>
  <c r="J22" i="10" s="1"/>
  <c r="H23" i="1"/>
  <c r="H22" i="10" s="1"/>
  <c r="G23" i="1"/>
  <c r="G22" i="10" s="1"/>
  <c r="F23" i="1"/>
  <c r="F22" i="10" s="1"/>
  <c r="Q20" i="10"/>
  <c r="M20" i="10"/>
  <c r="I20" i="10"/>
  <c r="E20" i="10"/>
  <c r="Q19" i="10"/>
  <c r="M19" i="10"/>
  <c r="I19" i="10"/>
  <c r="E19" i="10"/>
  <c r="Q18" i="10"/>
  <c r="M18" i="10"/>
  <c r="I18" i="10"/>
  <c r="E18" i="10"/>
  <c r="Q17" i="10"/>
  <c r="M17" i="10"/>
  <c r="I17" i="10"/>
  <c r="E17" i="10"/>
  <c r="Q16" i="10"/>
  <c r="M16" i="10"/>
  <c r="I16" i="10"/>
  <c r="E16" i="10"/>
  <c r="Q15" i="10"/>
  <c r="M15" i="10"/>
  <c r="I15" i="10"/>
  <c r="E15" i="10"/>
  <c r="Q14" i="10"/>
  <c r="M14" i="10"/>
  <c r="I14" i="10"/>
  <c r="E14" i="10"/>
  <c r="Q13" i="10"/>
  <c r="M13" i="10"/>
  <c r="I13" i="10"/>
  <c r="E13" i="10"/>
  <c r="T12" i="10"/>
  <c r="S12" i="10"/>
  <c r="P12" i="10"/>
  <c r="O12" i="10"/>
  <c r="L12" i="10"/>
  <c r="K12" i="10"/>
  <c r="H12" i="10"/>
  <c r="G12" i="10"/>
  <c r="T11" i="10"/>
  <c r="S11" i="10"/>
  <c r="R11" i="10"/>
  <c r="P11" i="10"/>
  <c r="O11" i="10"/>
  <c r="N11" i="10"/>
  <c r="L11" i="10"/>
  <c r="K11" i="10"/>
  <c r="J11" i="10"/>
  <c r="H11" i="10"/>
  <c r="G11" i="10"/>
  <c r="F11" i="10"/>
  <c r="D1" i="1"/>
  <c r="A68" i="10" l="1"/>
  <c r="A70" i="10"/>
  <c r="A71" i="10"/>
  <c r="A72" i="10"/>
  <c r="A73" i="10"/>
  <c r="A106" i="10"/>
  <c r="A107" i="10"/>
  <c r="A108" i="10"/>
  <c r="A109" i="10"/>
  <c r="A110" i="10"/>
  <c r="A111" i="10"/>
  <c r="A112" i="10"/>
  <c r="A113" i="10"/>
  <c r="A114" i="10"/>
  <c r="A115" i="10"/>
  <c r="A116" i="10"/>
  <c r="A117" i="10"/>
  <c r="A118" i="10"/>
  <c r="A122" i="10"/>
  <c r="A124" i="10"/>
  <c r="A125" i="10"/>
  <c r="A126" i="10"/>
  <c r="A127" i="10"/>
  <c r="A128" i="10"/>
  <c r="A131" i="10"/>
  <c r="A132" i="10"/>
  <c r="A133" i="10"/>
  <c r="A134" i="10"/>
  <c r="A135" i="10"/>
  <c r="A136" i="10"/>
  <c r="A137" i="10"/>
  <c r="A138" i="10"/>
  <c r="A141" i="10"/>
  <c r="A142" i="10"/>
  <c r="A143" i="10"/>
  <c r="A144" i="10"/>
  <c r="A145" i="10"/>
  <c r="A146" i="10"/>
  <c r="A147" i="10"/>
  <c r="A151" i="10"/>
  <c r="A154" i="10"/>
  <c r="A157" i="10"/>
  <c r="A159" i="10"/>
  <c r="A163" i="10"/>
  <c r="A56" i="10"/>
  <c r="D7" i="9"/>
  <c r="J12" i="10"/>
  <c r="F140" i="1"/>
  <c r="F139" i="10" s="1"/>
  <c r="F140" i="10"/>
  <c r="P140" i="1"/>
  <c r="P139" i="10" s="1"/>
  <c r="P140" i="10"/>
  <c r="C7" i="9"/>
  <c r="F12" i="10"/>
  <c r="A13" i="10"/>
  <c r="A14" i="10"/>
  <c r="A15" i="10"/>
  <c r="A16" i="10"/>
  <c r="A17" i="10"/>
  <c r="A18" i="10"/>
  <c r="A19" i="10"/>
  <c r="A20" i="10"/>
  <c r="Q47" i="1"/>
  <c r="Q46" i="10" s="1"/>
  <c r="Q47" i="10"/>
  <c r="E10" i="9"/>
  <c r="N79" i="10"/>
  <c r="A123" i="10"/>
  <c r="A130" i="10"/>
  <c r="L140" i="1"/>
  <c r="L139" i="10" s="1"/>
  <c r="L140" i="10"/>
  <c r="R140" i="1"/>
  <c r="R139" i="10" s="1"/>
  <c r="R140" i="10"/>
  <c r="D13" i="9"/>
  <c r="J149" i="10"/>
  <c r="A152" i="10"/>
  <c r="A153" i="10"/>
  <c r="A156" i="10"/>
  <c r="A158" i="10"/>
  <c r="A160" i="10"/>
  <c r="A57" i="10"/>
  <c r="A58" i="10"/>
  <c r="A59" i="10"/>
  <c r="A60" i="10"/>
  <c r="A63" i="10"/>
  <c r="A64" i="10"/>
  <c r="D10" i="9"/>
  <c r="J79" i="10"/>
  <c r="A92" i="10"/>
  <c r="A93" i="10"/>
  <c r="A94" i="10"/>
  <c r="A95" i="10"/>
  <c r="A96" i="10"/>
  <c r="A97" i="10"/>
  <c r="A98" i="10"/>
  <c r="A100" i="10"/>
  <c r="A101" i="10"/>
  <c r="A102" i="10"/>
  <c r="A103" i="10"/>
  <c r="A104" i="10"/>
  <c r="H140" i="1"/>
  <c r="H139" i="10" s="1"/>
  <c r="H140" i="10"/>
  <c r="N140" i="1"/>
  <c r="N139" i="10" s="1"/>
  <c r="N140" i="10"/>
  <c r="M47" i="1"/>
  <c r="M46" i="10" s="1"/>
  <c r="M47" i="10"/>
  <c r="E9" i="9"/>
  <c r="N66" i="10"/>
  <c r="F10" i="9"/>
  <c r="R79" i="10"/>
  <c r="F7" i="9"/>
  <c r="R12" i="10"/>
  <c r="A25" i="10"/>
  <c r="A26" i="10"/>
  <c r="A27" i="10"/>
  <c r="A28" i="10"/>
  <c r="A29" i="10"/>
  <c r="A30" i="10"/>
  <c r="A31" i="10"/>
  <c r="A32" i="10"/>
  <c r="A33" i="10"/>
  <c r="A34" i="10"/>
  <c r="A35" i="10"/>
  <c r="A36" i="10"/>
  <c r="A37" i="10"/>
  <c r="A38" i="10"/>
  <c r="A39" i="10"/>
  <c r="A40" i="10"/>
  <c r="A41" i="10"/>
  <c r="A43" i="10"/>
  <c r="A44" i="10"/>
  <c r="A45" i="10"/>
  <c r="A48" i="10"/>
  <c r="A49" i="10"/>
  <c r="A50" i="10"/>
  <c r="A51" i="10"/>
  <c r="A52" i="10"/>
  <c r="A53" i="10"/>
  <c r="A54" i="10"/>
  <c r="E7" i="9"/>
  <c r="N12" i="10"/>
  <c r="I47" i="1"/>
  <c r="I46" i="10" s="1"/>
  <c r="I47" i="10"/>
  <c r="A61" i="10"/>
  <c r="F9" i="9"/>
  <c r="R66" i="10"/>
  <c r="A75" i="10"/>
  <c r="A76" i="10"/>
  <c r="A77" i="10"/>
  <c r="C10" i="9"/>
  <c r="F79" i="10"/>
  <c r="A81" i="10"/>
  <c r="A82" i="10"/>
  <c r="A83" i="10"/>
  <c r="A84" i="10"/>
  <c r="A85" i="10"/>
  <c r="A86" i="10"/>
  <c r="A87" i="10"/>
  <c r="A88" i="10"/>
  <c r="A89" i="10"/>
  <c r="A91" i="10"/>
  <c r="J140" i="1"/>
  <c r="J139" i="10" s="1"/>
  <c r="J140" i="10"/>
  <c r="T140" i="1"/>
  <c r="T139" i="10" s="1"/>
  <c r="T140" i="10"/>
  <c r="F13" i="9"/>
  <c r="R149" i="10"/>
  <c r="A170" i="10"/>
  <c r="A171" i="10"/>
  <c r="F11" i="2"/>
  <c r="F11" i="9"/>
  <c r="D8" i="2"/>
  <c r="D8" i="9"/>
  <c r="C11" i="2"/>
  <c r="C11" i="9"/>
  <c r="C13" i="2"/>
  <c r="C13" i="9"/>
  <c r="C14" i="2"/>
  <c r="C14" i="9"/>
  <c r="C8" i="2"/>
  <c r="C8" i="9"/>
  <c r="F8" i="2"/>
  <c r="F8" i="9"/>
  <c r="C9" i="2"/>
  <c r="C9" i="9"/>
  <c r="E11" i="2"/>
  <c r="E11" i="9"/>
  <c r="E13" i="2"/>
  <c r="E13" i="9"/>
  <c r="D14" i="2"/>
  <c r="D14" i="9"/>
  <c r="F14" i="2"/>
  <c r="F14" i="9"/>
  <c r="E14" i="2"/>
  <c r="E14" i="9"/>
  <c r="D9" i="2"/>
  <c r="D9" i="9"/>
  <c r="E6" i="9"/>
  <c r="E17" i="9" s="1"/>
  <c r="E8" i="2"/>
  <c r="E8" i="9"/>
  <c r="D11" i="2"/>
  <c r="D11" i="9"/>
  <c r="D6" i="9" s="1"/>
  <c r="D17" i="9" s="1"/>
  <c r="I12" i="2"/>
  <c r="G7" i="2"/>
  <c r="J7" i="2"/>
  <c r="H7" i="2"/>
  <c r="I7" i="2"/>
  <c r="J12" i="2"/>
  <c r="H10" i="1"/>
  <c r="S10" i="1"/>
  <c r="R68" i="1"/>
  <c r="S163" i="1"/>
  <c r="E7" i="2"/>
  <c r="N10" i="1"/>
  <c r="O10" i="1"/>
  <c r="M162" i="1"/>
  <c r="M161" i="10" s="1"/>
  <c r="Q162" i="1"/>
  <c r="Q161" i="10" s="1"/>
  <c r="C7" i="2"/>
  <c r="F10" i="1"/>
  <c r="F9" i="10" s="1"/>
  <c r="K10" i="1"/>
  <c r="P10" i="1"/>
  <c r="P9" i="10" s="1"/>
  <c r="E162" i="1"/>
  <c r="E161" i="10" s="1"/>
  <c r="I162" i="1"/>
  <c r="I161" i="10" s="1"/>
  <c r="D7" i="2"/>
  <c r="J10" i="1"/>
  <c r="J9" i="10" s="1"/>
  <c r="T10" i="1"/>
  <c r="G10" i="1"/>
  <c r="L10" i="1"/>
  <c r="F7" i="2"/>
  <c r="R10" i="1"/>
  <c r="R9" i="10" s="1"/>
  <c r="G149" i="1"/>
  <c r="G148" i="10" s="1"/>
  <c r="G163" i="1"/>
  <c r="O22" i="1"/>
  <c r="O21" i="10" s="1"/>
  <c r="T22" i="1"/>
  <c r="T21" i="10" s="1"/>
  <c r="Q43" i="1"/>
  <c r="Q42" i="10" s="1"/>
  <c r="H120" i="1"/>
  <c r="H119" i="10" s="1"/>
  <c r="M150" i="1"/>
  <c r="M149" i="10" s="1"/>
  <c r="E151" i="1"/>
  <c r="E150" i="10" s="1"/>
  <c r="K149" i="1"/>
  <c r="K148" i="10" s="1"/>
  <c r="Q106" i="1"/>
  <c r="Q105" i="10" s="1"/>
  <c r="K22" i="1"/>
  <c r="K21" i="10" s="1"/>
  <c r="P66" i="1"/>
  <c r="P65" i="10" s="1"/>
  <c r="P79" i="1"/>
  <c r="P78" i="10" s="1"/>
  <c r="G79" i="1"/>
  <c r="G78" i="10" s="1"/>
  <c r="E106" i="1"/>
  <c r="E105" i="10" s="1"/>
  <c r="E150" i="1"/>
  <c r="E149" i="10" s="1"/>
  <c r="T66" i="1"/>
  <c r="T65" i="10" s="1"/>
  <c r="F22" i="1"/>
  <c r="F21" i="10" s="1"/>
  <c r="M43" i="1"/>
  <c r="M42" i="10" s="1"/>
  <c r="G22" i="1"/>
  <c r="G21" i="10" s="1"/>
  <c r="L22" i="1"/>
  <c r="L21" i="10" s="1"/>
  <c r="E47" i="1"/>
  <c r="E46" i="10" s="1"/>
  <c r="O66" i="1"/>
  <c r="O65" i="10" s="1"/>
  <c r="H79" i="1"/>
  <c r="H78" i="10" s="1"/>
  <c r="L79" i="1"/>
  <c r="L78" i="10" s="1"/>
  <c r="S22" i="1"/>
  <c r="S21" i="10" s="1"/>
  <c r="E43" i="1"/>
  <c r="E42" i="10" s="1"/>
  <c r="M106" i="1"/>
  <c r="M105" i="10" s="1"/>
  <c r="P22" i="1"/>
  <c r="P21" i="10" s="1"/>
  <c r="I43" i="1"/>
  <c r="I42" i="10" s="1"/>
  <c r="S79" i="1"/>
  <c r="S78" i="10" s="1"/>
  <c r="K66" i="1"/>
  <c r="K65" i="10" s="1"/>
  <c r="M68" i="1"/>
  <c r="M67" i="10" s="1"/>
  <c r="H22" i="1"/>
  <c r="H21" i="10" s="1"/>
  <c r="F66" i="1"/>
  <c r="F65" i="10" s="1"/>
  <c r="M75" i="1"/>
  <c r="M74" i="10" s="1"/>
  <c r="L66" i="1"/>
  <c r="L65" i="10" s="1"/>
  <c r="I75" i="1"/>
  <c r="I74" i="10" s="1"/>
  <c r="S120" i="1"/>
  <c r="S119" i="10" s="1"/>
  <c r="E68" i="1"/>
  <c r="E67" i="10" s="1"/>
  <c r="O79" i="1"/>
  <c r="O78" i="10" s="1"/>
  <c r="T79" i="1"/>
  <c r="T78" i="10" s="1"/>
  <c r="J91" i="1"/>
  <c r="Q121" i="10"/>
  <c r="M121" i="10"/>
  <c r="I121" i="10"/>
  <c r="T120" i="1"/>
  <c r="T119" i="10" s="1"/>
  <c r="H66" i="1"/>
  <c r="H65" i="10" s="1"/>
  <c r="Q100" i="1"/>
  <c r="Q99" i="10" s="1"/>
  <c r="N120" i="1"/>
  <c r="N119" i="10" s="1"/>
  <c r="K120" i="1"/>
  <c r="K119" i="10" s="1"/>
  <c r="P120" i="1"/>
  <c r="P119" i="10" s="1"/>
  <c r="R79" i="1"/>
  <c r="R78" i="10" s="1"/>
  <c r="I106" i="1"/>
  <c r="I105" i="10" s="1"/>
  <c r="O149" i="1"/>
  <c r="O148" i="10" s="1"/>
  <c r="S149" i="1"/>
  <c r="S148" i="10" s="1"/>
  <c r="O163" i="1"/>
  <c r="G66" i="1"/>
  <c r="G65" i="10" s="1"/>
  <c r="S66" i="1"/>
  <c r="S65" i="10" s="1"/>
  <c r="N66" i="1"/>
  <c r="N65" i="10" s="1"/>
  <c r="Q67" i="1"/>
  <c r="Q66" i="10" s="1"/>
  <c r="E75" i="1"/>
  <c r="E74" i="10" s="1"/>
  <c r="N79" i="1"/>
  <c r="N78" i="10" s="1"/>
  <c r="Q91" i="1"/>
  <c r="Q90" i="10" s="1"/>
  <c r="M100" i="1"/>
  <c r="M99" i="10" s="1"/>
  <c r="J120" i="1"/>
  <c r="J119" i="10" s="1"/>
  <c r="O120" i="1"/>
  <c r="O119" i="10" s="1"/>
  <c r="G120" i="1"/>
  <c r="G119" i="10" s="1"/>
  <c r="L120" i="1"/>
  <c r="L119" i="10" s="1"/>
  <c r="Q129" i="10"/>
  <c r="K79" i="1"/>
  <c r="K78" i="10" s="1"/>
  <c r="E91" i="1"/>
  <c r="E90" i="10" s="1"/>
  <c r="K163" i="1"/>
  <c r="J66" i="1"/>
  <c r="J65" i="10" s="1"/>
  <c r="I68" i="1"/>
  <c r="I67" i="10" s="1"/>
  <c r="Q75" i="1"/>
  <c r="Q74" i="10" s="1"/>
  <c r="I80" i="10"/>
  <c r="M91" i="1"/>
  <c r="M90" i="10" s="1"/>
  <c r="E121" i="10"/>
  <c r="M141" i="1"/>
  <c r="M140" i="10" s="1"/>
  <c r="N23" i="10"/>
  <c r="J22" i="1"/>
  <c r="J21" i="10" s="1"/>
  <c r="I24" i="1"/>
  <c r="I23" i="10" s="1"/>
  <c r="E10" i="2"/>
  <c r="M80" i="1"/>
  <c r="M79" i="10" s="1"/>
  <c r="E141" i="1"/>
  <c r="E140" i="10" s="1"/>
  <c r="G140" i="1"/>
  <c r="D13" i="2"/>
  <c r="I150" i="1"/>
  <c r="I149" i="10" s="1"/>
  <c r="M151" i="1"/>
  <c r="M150" i="10" s="1"/>
  <c r="N149" i="1"/>
  <c r="N148" i="10" s="1"/>
  <c r="L149" i="1"/>
  <c r="L148" i="10" s="1"/>
  <c r="I156" i="1"/>
  <c r="I155" i="10" s="1"/>
  <c r="I14" i="2"/>
  <c r="F9" i="2"/>
  <c r="E11" i="10"/>
  <c r="I11" i="10"/>
  <c r="M11" i="10"/>
  <c r="Q11" i="10"/>
  <c r="E12" i="10"/>
  <c r="I12" i="10"/>
  <c r="M12" i="10"/>
  <c r="Q12" i="10"/>
  <c r="E23" i="1"/>
  <c r="E22" i="10" s="1"/>
  <c r="I23" i="1"/>
  <c r="I22" i="10" s="1"/>
  <c r="M23" i="1"/>
  <c r="M22" i="10" s="1"/>
  <c r="Q23" i="1"/>
  <c r="Q22" i="10" s="1"/>
  <c r="E67" i="1"/>
  <c r="E66" i="10" s="1"/>
  <c r="I67" i="1"/>
  <c r="I66" i="10" s="1"/>
  <c r="E9" i="2"/>
  <c r="M67" i="1"/>
  <c r="M66" i="10" s="1"/>
  <c r="M70" i="1"/>
  <c r="M69" i="10" s="1"/>
  <c r="A69" i="10" s="1"/>
  <c r="D10" i="2"/>
  <c r="I80" i="1"/>
  <c r="I79" i="10" s="1"/>
  <c r="E80" i="10"/>
  <c r="I100" i="1"/>
  <c r="I99" i="10" s="1"/>
  <c r="R120" i="1"/>
  <c r="R119" i="10" s="1"/>
  <c r="S140" i="1"/>
  <c r="S139" i="10" s="1"/>
  <c r="Q141" i="1"/>
  <c r="Q140" i="10" s="1"/>
  <c r="I151" i="1"/>
  <c r="I150" i="10" s="1"/>
  <c r="J149" i="1"/>
  <c r="J148" i="10" s="1"/>
  <c r="H149" i="1"/>
  <c r="H148" i="10" s="1"/>
  <c r="E156" i="1"/>
  <c r="E155" i="10" s="1"/>
  <c r="E24" i="10"/>
  <c r="I24" i="10"/>
  <c r="M24" i="10"/>
  <c r="Q24" i="10"/>
  <c r="C10" i="2"/>
  <c r="E80" i="1"/>
  <c r="E79" i="10" s="1"/>
  <c r="Q80" i="10"/>
  <c r="E100" i="1"/>
  <c r="E99" i="10" s="1"/>
  <c r="T149" i="1"/>
  <c r="T148" i="10" s="1"/>
  <c r="Q156" i="1"/>
  <c r="Q155" i="10" s="1"/>
  <c r="F79" i="1"/>
  <c r="F78" i="10" s="1"/>
  <c r="F10" i="2"/>
  <c r="Q80" i="1"/>
  <c r="Q79" i="10" s="1"/>
  <c r="M80" i="10"/>
  <c r="O140" i="1"/>
  <c r="I141" i="1"/>
  <c r="I140" i="10" s="1"/>
  <c r="K140" i="1"/>
  <c r="K139" i="10" s="1"/>
  <c r="F149" i="1"/>
  <c r="F148" i="10" s="1"/>
  <c r="F13" i="2"/>
  <c r="Q150" i="1"/>
  <c r="Q149" i="10" s="1"/>
  <c r="Q151" i="1"/>
  <c r="Q150" i="10" s="1"/>
  <c r="R149" i="1"/>
  <c r="R148" i="10" s="1"/>
  <c r="P149" i="1"/>
  <c r="P148" i="10" s="1"/>
  <c r="M156" i="1"/>
  <c r="M155" i="10" s="1"/>
  <c r="F120" i="1"/>
  <c r="F119" i="10" s="1"/>
  <c r="E121" i="1"/>
  <c r="E120" i="10" s="1"/>
  <c r="I121" i="1"/>
  <c r="I120" i="10" s="1"/>
  <c r="M121" i="1"/>
  <c r="M120" i="10" s="1"/>
  <c r="Q121" i="1"/>
  <c r="Q120" i="10" s="1"/>
  <c r="M129" i="10"/>
  <c r="H14" i="2"/>
  <c r="I129" i="10"/>
  <c r="E129" i="10"/>
  <c r="J14" i="2"/>
  <c r="A99" i="10" l="1"/>
  <c r="A150" i="10"/>
  <c r="A66" i="10"/>
  <c r="A22" i="10"/>
  <c r="A12" i="10"/>
  <c r="A11" i="10"/>
  <c r="A140" i="10"/>
  <c r="A74" i="10"/>
  <c r="A121" i="10"/>
  <c r="A46" i="10"/>
  <c r="A120" i="10"/>
  <c r="K9" i="1"/>
  <c r="K8" i="10" s="1"/>
  <c r="K9" i="10"/>
  <c r="M163" i="1"/>
  <c r="M162" i="10" s="1"/>
  <c r="O162" i="10"/>
  <c r="Q68" i="1"/>
  <c r="Q67" i="10" s="1"/>
  <c r="A67" i="10" s="1"/>
  <c r="R67" i="10"/>
  <c r="C6" i="9"/>
  <c r="C17" i="9" s="1"/>
  <c r="L9" i="1"/>
  <c r="L8" i="10" s="1"/>
  <c r="L9" i="10"/>
  <c r="Q163" i="1"/>
  <c r="Q162" i="10" s="1"/>
  <c r="S162" i="10"/>
  <c r="A129" i="10"/>
  <c r="A80" i="10"/>
  <c r="A155" i="10"/>
  <c r="I163" i="1"/>
  <c r="I162" i="10" s="1"/>
  <c r="K162" i="10"/>
  <c r="G9" i="1"/>
  <c r="G8" i="10" s="1"/>
  <c r="G9" i="10"/>
  <c r="O9" i="1"/>
  <c r="O8" i="10" s="1"/>
  <c r="O9" i="10"/>
  <c r="H12" i="2"/>
  <c r="A79" i="10"/>
  <c r="A149" i="10"/>
  <c r="T9" i="1"/>
  <c r="T8" i="10" s="1"/>
  <c r="T9" i="10"/>
  <c r="A161" i="10"/>
  <c r="N9" i="1"/>
  <c r="N8" i="10" s="1"/>
  <c r="N9" i="10"/>
  <c r="S9" i="1"/>
  <c r="S8" i="10" s="1"/>
  <c r="S9" i="10"/>
  <c r="E163" i="1"/>
  <c r="E162" i="10" s="1"/>
  <c r="G162" i="10"/>
  <c r="M140" i="1"/>
  <c r="M139" i="10" s="1"/>
  <c r="O139" i="10"/>
  <c r="A24" i="10"/>
  <c r="E140" i="1"/>
  <c r="E139" i="10" s="1"/>
  <c r="G139" i="10"/>
  <c r="A42" i="10"/>
  <c r="A105" i="10"/>
  <c r="H9" i="1"/>
  <c r="H8" i="10" s="1"/>
  <c r="H9" i="10"/>
  <c r="G12" i="2"/>
  <c r="F6" i="9"/>
  <c r="A47" i="10"/>
  <c r="I91" i="1"/>
  <c r="I90" i="10" s="1"/>
  <c r="A90" i="10" s="1"/>
  <c r="J90" i="10"/>
  <c r="H9" i="2"/>
  <c r="I10" i="2"/>
  <c r="I11" i="2"/>
  <c r="I9" i="2"/>
  <c r="J10" i="2"/>
  <c r="G8" i="2"/>
  <c r="G9" i="2"/>
  <c r="R66" i="1"/>
  <c r="R65" i="10" s="1"/>
  <c r="C6" i="2"/>
  <c r="C17" i="2" s="1"/>
  <c r="Q10" i="1"/>
  <c r="Q9" i="10" s="1"/>
  <c r="R9" i="1"/>
  <c r="F9" i="1"/>
  <c r="E10" i="1"/>
  <c r="E9" i="10" s="1"/>
  <c r="I10" i="1"/>
  <c r="I9" i="10" s="1"/>
  <c r="J9" i="1"/>
  <c r="M10" i="1"/>
  <c r="M9" i="10" s="1"/>
  <c r="P9" i="1"/>
  <c r="E66" i="1"/>
  <c r="E65" i="10" s="1"/>
  <c r="J79" i="1"/>
  <c r="J78" i="10" s="1"/>
  <c r="M66" i="1"/>
  <c r="M65" i="10" s="1"/>
  <c r="E22" i="1"/>
  <c r="E21" i="10" s="1"/>
  <c r="F8" i="1"/>
  <c r="F7" i="10" s="1"/>
  <c r="P8" i="1"/>
  <c r="P7" i="10" s="1"/>
  <c r="D6" i="2"/>
  <c r="D17" i="2" s="1"/>
  <c r="K8" i="1"/>
  <c r="K7" i="10" s="1"/>
  <c r="T8" i="1"/>
  <c r="T7" i="10" s="1"/>
  <c r="E6" i="2"/>
  <c r="E17" i="2" s="1"/>
  <c r="Q79" i="1"/>
  <c r="Q78" i="10" s="1"/>
  <c r="L8" i="1"/>
  <c r="L7" i="10" s="1"/>
  <c r="H8" i="1"/>
  <c r="H7" i="10" s="1"/>
  <c r="S8" i="1"/>
  <c r="S7" i="10" s="1"/>
  <c r="Q140" i="1"/>
  <c r="Q139" i="10" s="1"/>
  <c r="F6" i="2"/>
  <c r="I66" i="1"/>
  <c r="I65" i="10" s="1"/>
  <c r="M79" i="1"/>
  <c r="M78" i="10" s="1"/>
  <c r="M120" i="1"/>
  <c r="M119" i="10" s="1"/>
  <c r="H11" i="2"/>
  <c r="I120" i="1"/>
  <c r="I119" i="10" s="1"/>
  <c r="H13" i="2"/>
  <c r="I149" i="1"/>
  <c r="I148" i="10" s="1"/>
  <c r="I140" i="1"/>
  <c r="I139" i="10" s="1"/>
  <c r="G8" i="1"/>
  <c r="G7" i="10" s="1"/>
  <c r="G11" i="2"/>
  <c r="E120" i="1"/>
  <c r="E119" i="10" s="1"/>
  <c r="Q149" i="1"/>
  <c r="Q148" i="10" s="1"/>
  <c r="J13" i="2"/>
  <c r="G13" i="2"/>
  <c r="E149" i="1"/>
  <c r="E148" i="10" s="1"/>
  <c r="G10" i="2"/>
  <c r="E79" i="1"/>
  <c r="E78" i="10" s="1"/>
  <c r="J11" i="2"/>
  <c r="Q120" i="1"/>
  <c r="Q119" i="10" s="1"/>
  <c r="O8" i="1"/>
  <c r="O7" i="10" s="1"/>
  <c r="H8" i="2"/>
  <c r="I22" i="1"/>
  <c r="I21" i="10" s="1"/>
  <c r="I13" i="2"/>
  <c r="M149" i="1"/>
  <c r="M148" i="10" s="1"/>
  <c r="M24" i="1"/>
  <c r="M23" i="10" s="1"/>
  <c r="N22" i="1"/>
  <c r="N21" i="10" s="1"/>
  <c r="R24" i="1"/>
  <c r="R23" i="10" s="1"/>
  <c r="G14" i="2"/>
  <c r="A9" i="10" l="1"/>
  <c r="A162" i="10"/>
  <c r="A139" i="10"/>
  <c r="E9" i="1"/>
  <c r="E8" i="10" s="1"/>
  <c r="F8" i="10"/>
  <c r="A148" i="10"/>
  <c r="I9" i="1"/>
  <c r="I8" i="10" s="1"/>
  <c r="J8" i="10"/>
  <c r="Q9" i="1"/>
  <c r="Q8" i="10" s="1"/>
  <c r="R8" i="10"/>
  <c r="M9" i="1"/>
  <c r="M8" i="10" s="1"/>
  <c r="P8" i="10"/>
  <c r="A119" i="10"/>
  <c r="J9" i="2"/>
  <c r="H10" i="2"/>
  <c r="H6" i="2" s="1"/>
  <c r="H17" i="2" s="1"/>
  <c r="Q66" i="1"/>
  <c r="Q65" i="10" s="1"/>
  <c r="A65" i="10" s="1"/>
  <c r="I79" i="1"/>
  <c r="I78" i="10" s="1"/>
  <c r="A78" i="10" s="1"/>
  <c r="J8" i="1"/>
  <c r="E8" i="1"/>
  <c r="E7" i="10" s="1"/>
  <c r="I8" i="2"/>
  <c r="I6" i="2" s="1"/>
  <c r="I17" i="2" s="1"/>
  <c r="M22" i="1"/>
  <c r="M21" i="10" s="1"/>
  <c r="N8" i="1"/>
  <c r="N7" i="10" s="1"/>
  <c r="N1" i="10" s="1"/>
  <c r="L1" i="10" s="1"/>
  <c r="R22" i="1"/>
  <c r="R21" i="10" s="1"/>
  <c r="Q24" i="1"/>
  <c r="Q23" i="10" s="1"/>
  <c r="A23" i="10" s="1"/>
  <c r="G6" i="2"/>
  <c r="A8" i="10" l="1"/>
  <c r="J1" i="1"/>
  <c r="J7" i="10"/>
  <c r="J1" i="10" s="1"/>
  <c r="G17" i="2"/>
  <c r="I8" i="1"/>
  <c r="I7" i="10" s="1"/>
  <c r="J8" i="2"/>
  <c r="J6" i="2" s="1"/>
  <c r="Q22" i="1"/>
  <c r="Q21" i="10" s="1"/>
  <c r="A21" i="10" s="1"/>
  <c r="R8" i="1"/>
  <c r="R7" i="10" s="1"/>
  <c r="R1" i="10" s="1"/>
  <c r="P1" i="10" s="1"/>
  <c r="M8" i="1"/>
  <c r="M7" i="10" s="1"/>
  <c r="N1" i="1"/>
  <c r="L1" i="1" s="1"/>
  <c r="R1" i="1" l="1"/>
  <c r="P1" i="1" s="1"/>
  <c r="Q8" i="1"/>
  <c r="Q7" i="10" s="1"/>
  <c r="A7" i="10" s="1"/>
  <c r="O170" i="14" l="1"/>
</calcChain>
</file>

<file path=xl/sharedStrings.xml><?xml version="1.0" encoding="utf-8"?>
<sst xmlns="http://schemas.openxmlformats.org/spreadsheetml/2006/main" count="6701" uniqueCount="759">
  <si>
    <t>დანართი №2</t>
  </si>
  <si>
    <t>2019-2022 წლების საშუალოვადიანი სამოქმედო გეგმის ბიუჯეტი</t>
  </si>
  <si>
    <t>პროგრამული კოდი</t>
  </si>
  <si>
    <t>N</t>
  </si>
  <si>
    <t>პრიორიტეტისა და მათ ფარგლებში განხორციელებული პროგრამის/ქვეპროგრამისა და ღონისძიების დასახელება</t>
  </si>
  <si>
    <t>2018 წლის დაზუსტებული</t>
  </si>
  <si>
    <t>2019 წელი</t>
  </si>
  <si>
    <t>2020 წელი</t>
  </si>
  <si>
    <t>2021 წელი</t>
  </si>
  <si>
    <t>2022 წელი</t>
  </si>
  <si>
    <t>სულ</t>
  </si>
  <si>
    <t>მ.შ. სახელმწიფო ბიუჯეტი</t>
  </si>
  <si>
    <t>მ.შ. დონორები</t>
  </si>
  <si>
    <t>მ.შ. კანონმდებლობით ნებადართული სხვა შემოსავლები</t>
  </si>
  <si>
    <t>32 00</t>
  </si>
  <si>
    <t>საქართველოს განათლებისა და მეცნიერების სამისნიტრო</t>
  </si>
  <si>
    <t>სულ მომუშავეთა რიცხოვნობა</t>
  </si>
  <si>
    <t>მ.შ. შტატით გათვალისწინებული</t>
  </si>
  <si>
    <t>მ.შ. შტატგარეშე მომუშავე</t>
  </si>
  <si>
    <t>32 01</t>
  </si>
  <si>
    <t>1</t>
  </si>
  <si>
    <t>განათლებისა და მეცნიერების სფეროში სახელმწიფო პოლიტიკის შემუშავება და პროგრამების მართვა</t>
  </si>
  <si>
    <t>დანართი №5</t>
  </si>
  <si>
    <t>ინფორმაცია დასაქმებულთა საორიენტაციო რიცხოვნობისა და ასიგნებების საორიენტაციო ზღვრული მოცულობების შეახებ</t>
  </si>
  <si>
    <t>პროგრამის დასახელება</t>
  </si>
  <si>
    <t>დასაქმებულთა საორიენტაციო რიცხოვნობა</t>
  </si>
  <si>
    <t>ასიგნებების საორიენტაციო ზღვრული მოცულობები 
(ათას ლარებში)</t>
  </si>
  <si>
    <t xml:space="preserve"> მომუშავეთა რიცხოვნობა</t>
  </si>
  <si>
    <t>32 01 01</t>
  </si>
  <si>
    <t>1.1</t>
  </si>
  <si>
    <t>განათლებისა და მეცნიერების სფეროში სახელმწიფო პოლიტიკის შემუშავება</t>
  </si>
  <si>
    <t>32 02</t>
  </si>
  <si>
    <t>სკოლამდელი და ზოგადი განათლება</t>
  </si>
  <si>
    <t>32 01 02</t>
  </si>
  <si>
    <t>1.2</t>
  </si>
  <si>
    <t>განათლების სფეროში სამინისტროს პოლიტიკის განხორციელების ხელშეწყობა</t>
  </si>
  <si>
    <t>32 01 03</t>
  </si>
  <si>
    <t>1.3</t>
  </si>
  <si>
    <t>განათლების ხარისხის განვითარება და მართვა</t>
  </si>
  <si>
    <t>32 03</t>
  </si>
  <si>
    <t xml:space="preserve">პროფესიული განათლება </t>
  </si>
  <si>
    <t>მომუშავეთა რიცხოვნობა</t>
  </si>
  <si>
    <t>32 01 04</t>
  </si>
  <si>
    <t>1.4</t>
  </si>
  <si>
    <t>განათლების მართვის საინფორმაციო სისტემა</t>
  </si>
  <si>
    <t>32 04</t>
  </si>
  <si>
    <t>უმაღლესი განათლება</t>
  </si>
  <si>
    <t>2</t>
  </si>
  <si>
    <t>32 05</t>
  </si>
  <si>
    <t>მეცნიერებისა და სამეცნიერო კვლევების ხელშეწყობა</t>
  </si>
  <si>
    <t>32 06</t>
  </si>
  <si>
    <t>ინკლუზიური განათლება</t>
  </si>
  <si>
    <t>32 07</t>
  </si>
  <si>
    <t>საგანმანათლებლო დაწესებულებათა ინფრასტრუქტურის განვითარება</t>
  </si>
  <si>
    <t>32 08</t>
  </si>
  <si>
    <t>ახალგაზრდობის სფეროში სახელმწიფო ხელშეწყობის ღონისძიებები</t>
  </si>
  <si>
    <t>32 02 01</t>
  </si>
  <si>
    <t>2.1</t>
  </si>
  <si>
    <t>ზოგადსაგანმანათლებლო სკოლების დაფინანსება</t>
  </si>
  <si>
    <t>32 02 02</t>
  </si>
  <si>
    <t>2.2</t>
  </si>
  <si>
    <t>მასწავლებელთა პროფესიული განვითარების ხელშეწყობა</t>
  </si>
  <si>
    <t>2.2.1</t>
  </si>
  <si>
    <t>უწყვეტი პროფესიული განვითარება</t>
  </si>
  <si>
    <t>2.2.2</t>
  </si>
  <si>
    <t>არაქართულენოვანი სკოლების მასწავლებლების პროფესიული განვითარება</t>
  </si>
  <si>
    <t>2.2.3</t>
  </si>
  <si>
    <t>ასწავლე საქართველოსთვის</t>
  </si>
  <si>
    <t>2.2.4</t>
  </si>
  <si>
    <t>ასწავლე და ისწავლე საქართველოსთან ერთად</t>
  </si>
  <si>
    <t>2.2.5</t>
  </si>
  <si>
    <t>პროფესიული განათლების მასწავლებელთა და დირექტორთა განვითარება</t>
  </si>
  <si>
    <t>2.2.6</t>
  </si>
  <si>
    <t>მასწავლებელთა პროფესიული განვითარაებისა და კარიერული წინსვლის სქემის მხარდაჭერა</t>
  </si>
  <si>
    <t>2.2.7</t>
  </si>
  <si>
    <t>დემოკრატიული კულტურისა და ადამიანის უფლებების სწავლების ხელშეწყობა</t>
  </si>
  <si>
    <t>2.2.8</t>
  </si>
  <si>
    <t>საგანმანათლებლო პროცესში ინფორმაციულ-საკომუნიკაციო ტექნოლოგიების დანერგვის ხელშეწყობა</t>
  </si>
  <si>
    <t>2.2.9</t>
  </si>
  <si>
    <t>პროფესიული სტანდარტების განვითარებისა და დანერგვა</t>
  </si>
  <si>
    <t>2.2.10</t>
  </si>
  <si>
    <t>სკოლამდელი აღზრდისა და განათლების ხელშეწყობა</t>
  </si>
  <si>
    <t>2.2.11</t>
  </si>
  <si>
    <t>საინფორმაციო, საგანმანათლებლო, მეთოდური რესურსებით უზრუნველყოფა</t>
  </si>
  <si>
    <t>2.2.12</t>
  </si>
  <si>
    <t>ხარისხის უზრუნველყოფა</t>
  </si>
  <si>
    <t>2.2.13</t>
  </si>
  <si>
    <t>მასწავლებელთა და დირექტორთა განვითარების ხელშეწყობა</t>
  </si>
  <si>
    <t>2.2.14</t>
  </si>
  <si>
    <t>ქვეპროგრამის ადმინისტრირება</t>
  </si>
  <si>
    <t>32 02 03</t>
  </si>
  <si>
    <t>2.3</t>
  </si>
  <si>
    <t xml:space="preserve">უსაფრთხო საგანმანათლებლო გარემოს უზრუნველყოფა  </t>
  </si>
  <si>
    <t>32 02 04</t>
  </si>
  <si>
    <t>2.4</t>
  </si>
  <si>
    <t>წარმატებულ მოსწავლეთა წახალისება</t>
  </si>
  <si>
    <t>2.4.1</t>
  </si>
  <si>
    <t>ეროვნული სასწავლო ოლიმპიადები</t>
  </si>
  <si>
    <t>სხვაობა</t>
  </si>
  <si>
    <t>2.4.2</t>
  </si>
  <si>
    <t>წარჩინებული მოსწავლეების ოქროსა და ვერცხლის მედლებით დაჯილდოება;</t>
  </si>
  <si>
    <t>2.4.3</t>
  </si>
  <si>
    <t>საერთაშორისო სასწავლო ოლიმპიადები</t>
  </si>
  <si>
    <t>32 02 05</t>
  </si>
  <si>
    <t>2.5</t>
  </si>
  <si>
    <t>განსაკუთრებით ნიჭიერ მოსწავლეთა საგანმანათლებლო და საცხოვრებელი პირობებით უზრუნველყოფა</t>
  </si>
  <si>
    <t>u</t>
  </si>
  <si>
    <t>2.5.1</t>
  </si>
  <si>
    <t>სსიპ – ვლადიმირ კომაროვის თბილისის ფიზიკა-მათემატიკის N199 საჯარო სკოლა</t>
  </si>
  <si>
    <t>32 02 06</t>
  </si>
  <si>
    <t>2.6</t>
  </si>
  <si>
    <t xml:space="preserve">მოსწავლეების სახელმძღვანელოებით უზრუნველყოფა </t>
  </si>
  <si>
    <t>32 02 07</t>
  </si>
  <si>
    <t>2.7</t>
  </si>
  <si>
    <t>დავისვენოთ და ვისწავლოთ ერთად</t>
  </si>
  <si>
    <t>32 02 08</t>
  </si>
  <si>
    <t>2.8</t>
  </si>
  <si>
    <t>ოკუპირებული რეგიონების პედაგოგებისა და ადმინისტრაციულ-ტექნიკური პერსონალის ფინანსური დახმარება</t>
  </si>
  <si>
    <t>32 02 09</t>
  </si>
  <si>
    <t>2.9</t>
  </si>
  <si>
    <t>ბრალდებული და მსჯავრდებული პირებისათვის ზოგადი განათლების მიღების ხელმისაწვდომობა</t>
  </si>
  <si>
    <t>32 02 10</t>
  </si>
  <si>
    <t>2.10</t>
  </si>
  <si>
    <t xml:space="preserve">ეროვნული სასწავლო გეგმების დანერგვა და მონიტორინგი </t>
  </si>
  <si>
    <t>32 02 11</t>
  </si>
  <si>
    <t>2.11</t>
  </si>
  <si>
    <t>საჯარო სკოლის მოსწავლეების ტრანსპორტით უზრუნველყოფა</t>
  </si>
  <si>
    <t xml:space="preserve">32 02 12 </t>
  </si>
  <si>
    <t>2.12</t>
  </si>
  <si>
    <t>სასკოლო აქტივობების ხელშეწყობა</t>
  </si>
  <si>
    <t>32 02 13</t>
  </si>
  <si>
    <t>2.13</t>
  </si>
  <si>
    <t>ზოგადი განათლების ხელშეწყობა</t>
  </si>
  <si>
    <t>2.13.1</t>
  </si>
  <si>
    <t>საქართველოში თავშესაფრის მაძიებელთა და ლტოლვილის ან ჰუმანიტარული სტატუსის მქონე პირთათვის ქართული ენაში მომზადება</t>
  </si>
  <si>
    <t>2.13.2</t>
  </si>
  <si>
    <t xml:space="preserve">საქართველოს ეროვნულ ინტელექტ-ჩემპიონატის  ხელშეწყობა </t>
  </si>
  <si>
    <t>2.13.3</t>
  </si>
  <si>
    <t>გალის რაიონის პედაგოგების გადამზადების და აბიტურიენტების ეროვნული გამოცდებისთვის მომზადება</t>
  </si>
  <si>
    <t>2.13.4</t>
  </si>
  <si>
    <t>საკლასო ჟურნალით ყველა ზოგადსაგანმანათლებლო დაწესებულების უზრუნველყოფა</t>
  </si>
  <si>
    <t>2.13.5</t>
  </si>
  <si>
    <t>სასკოლო კონკურსები</t>
  </si>
  <si>
    <t>2.13.6</t>
  </si>
  <si>
    <t>ჯანსაღი ცხოვრების წესის დამკვიდრების ხელშეწყობა</t>
  </si>
  <si>
    <t>32 02 14</t>
  </si>
  <si>
    <t>2.14</t>
  </si>
  <si>
    <t>ელექტრონული სწავლება (e-Learning)</t>
  </si>
  <si>
    <t>32 02 15</t>
  </si>
  <si>
    <t>2.15</t>
  </si>
  <si>
    <t>სკოლამდელი განათლების ხელშეწყობა</t>
  </si>
  <si>
    <t>3</t>
  </si>
  <si>
    <t xml:space="preserve">32 03 01 </t>
  </si>
  <si>
    <t>3.1</t>
  </si>
  <si>
    <t>პროფესიული განათლების განვითარების ხელშეწყობა</t>
  </si>
  <si>
    <t>3.1.1</t>
  </si>
  <si>
    <t>პროფესიული საგანმანათლებლო პროგრამების განმახორციელებელი დაწესებულებების ვაუჩერული დაფინანსება</t>
  </si>
  <si>
    <t>3.1.2</t>
  </si>
  <si>
    <t>პროფესიული საგანმანათლებლო პროგრამების განმახორციელებელი დაწესებულებების პროგრამული/მიზნობრივი პროგრამული დაფინანსება</t>
  </si>
  <si>
    <t>3.1.3</t>
  </si>
  <si>
    <t>სკოლის მოსაწავლეებში შრომითი უნარების განვითარება</t>
  </si>
  <si>
    <t>3.1.4</t>
  </si>
  <si>
    <t>ზრდასრულთა განათლების ხელშეწყობა</t>
  </si>
  <si>
    <t>3.1.5</t>
  </si>
  <si>
    <t>მოდულური საგანმანათლებლო პროგრამის დანერგვის ხელშეწყობა</t>
  </si>
  <si>
    <t>32 03 02</t>
  </si>
  <si>
    <t>3.2</t>
  </si>
  <si>
    <t>ბრალდებული და მსჯავრდებული პირებისათვის და ყოფილი პატიმრებისათვის პროფესიული განათლების მიღების ხელმისაწვდომობა</t>
  </si>
  <si>
    <t>32 03 03</t>
  </si>
  <si>
    <t>3.3</t>
  </si>
  <si>
    <t xml:space="preserve">ეროვნული უმცირესობების პროფესიული გადამზადება </t>
  </si>
  <si>
    <t>3.3.1</t>
  </si>
  <si>
    <t>სახელწიფო ენის სწავლების ხელშეწყობა</t>
  </si>
  <si>
    <t>3.3.2</t>
  </si>
  <si>
    <t>საჯარო მმართველობისა და ადმინისტრირების სწავლების ხელშეწყობა</t>
  </si>
  <si>
    <t>4</t>
  </si>
  <si>
    <t>32 04 01</t>
  </si>
  <si>
    <t>4.1</t>
  </si>
  <si>
    <t xml:space="preserve">გამოცდების ორგანიზება </t>
  </si>
  <si>
    <t>4.1.1</t>
  </si>
  <si>
    <t>სკოლის გამოსაშვები გამოცდების ჩატარება</t>
  </si>
  <si>
    <t>4.1.2</t>
  </si>
  <si>
    <t>ერთიანი ეროვნული გამოცდების ჩატარება</t>
  </si>
  <si>
    <t>4.1.3</t>
  </si>
  <si>
    <t>საერთო სამაგისტრო გამოცდის ჩატარება</t>
  </si>
  <si>
    <t>4.1.4</t>
  </si>
  <si>
    <t xml:space="preserve">მასწავლებლის საგნის გამოცდის ჩატარება </t>
  </si>
  <si>
    <t>4.1.5</t>
  </si>
  <si>
    <t>სტუდენტთა საგრანტო კონკურსის ჩატარება</t>
  </si>
  <si>
    <t>4.1.6</t>
  </si>
  <si>
    <t>პროფესიული ტესტირების ჩატარება</t>
  </si>
  <si>
    <t>4.1.7</t>
  </si>
  <si>
    <t>4.1.8</t>
  </si>
  <si>
    <t>პროგრამის ადმინისტრირება</t>
  </si>
  <si>
    <t>32 04 02</t>
  </si>
  <si>
    <t>4.2</t>
  </si>
  <si>
    <t>სახელმწიფო სასწავლო, სამაგისტრო გრანტები და ახალგაზრდების წახალისება</t>
  </si>
  <si>
    <t>4.2.1</t>
  </si>
  <si>
    <t>სახელმწიფო სასწავლო გრანტი</t>
  </si>
  <si>
    <t>4.2.2</t>
  </si>
  <si>
    <t>სახელმწიფო სასწავლო სამაგისტრო გრანტი</t>
  </si>
  <si>
    <t>4.2.3</t>
  </si>
  <si>
    <t>სახელმწიფო სტიპენდიები სტუდენტებს</t>
  </si>
  <si>
    <t>4.2.4</t>
  </si>
  <si>
    <t>გამყოფი ხაზის მიმდებარე სოფლებში დაზარალებული სტუდენტბის სწავლის დაფინანსება</t>
  </si>
  <si>
    <t>4.2.5</t>
  </si>
  <si>
    <t>უმაღლეს საგანმანათლებლო პროგრამებზე ჩარიცხული სტუდენტების დაფინანსება, რომლებმაც საკუთარი სურვილით აიღეს სამხედრო სავალდებულო სამსახურის გავლის ვალდებულება</t>
  </si>
  <si>
    <t>4.2.6</t>
  </si>
  <si>
    <t>მასწავლებლის მომზადების ერთწლიანი საგანმანათლებლო პროგრამა</t>
  </si>
  <si>
    <t>4.2.7</t>
  </si>
  <si>
    <t xml:space="preserve">საქართველოში უცხო ქვეყნის მოქალაქეთათვის სწავლების ხელშეწყობა </t>
  </si>
  <si>
    <t>4.2.8</t>
  </si>
  <si>
    <t>ვისწავლოთ საქართველოში</t>
  </si>
  <si>
    <t>32 04 03</t>
  </si>
  <si>
    <t>4.3</t>
  </si>
  <si>
    <t>უმაღლესი განათლების ხელშეწყობა</t>
  </si>
  <si>
    <t>4.3.1</t>
  </si>
  <si>
    <t>ქართულის, როგორც უცხო ენის, სწავლების ქვეპროგრამა "ირბახი"</t>
  </si>
  <si>
    <t>4.3.2</t>
  </si>
  <si>
    <t>,,სტუდენტური ბარათი"-ით უზრუნველყოფა</t>
  </si>
  <si>
    <t>4.3.3</t>
  </si>
  <si>
    <t>სტუდენტთა კმაყოფილების კვლევა</t>
  </si>
  <si>
    <t>32 04 04</t>
  </si>
  <si>
    <t>4.4</t>
  </si>
  <si>
    <t>საზღვარგარეთ განათლების მიღების ხელშეწყობა</t>
  </si>
  <si>
    <t>32 04 05</t>
  </si>
  <si>
    <t>4.5</t>
  </si>
  <si>
    <t xml:space="preserve">უმაღლესი საგანმანათლებლო დაწესებულებების ხელშეწყობა </t>
  </si>
  <si>
    <t>4.5.1</t>
  </si>
  <si>
    <r>
      <rPr>
        <sz val="10"/>
        <color rgb="FF000000"/>
        <rFont val="Sylfaen"/>
        <family val="1"/>
      </rPr>
      <t>სსიპ - ივანე ჯავახიშვილის სახელობის თბილისის სახელმწიფო უნივერსიტეტი</t>
    </r>
  </si>
  <si>
    <t>4.5.2</t>
  </si>
  <si>
    <r>
      <rPr>
        <sz val="10"/>
        <color rgb="FF000000"/>
        <rFont val="Sylfaen"/>
        <family val="1"/>
      </rPr>
      <t>სსიპ – საქართველოს ტექნიკური უნივერსიტეტი</t>
    </r>
  </si>
  <si>
    <t>4.5.3</t>
  </si>
  <si>
    <r>
      <rPr>
        <sz val="10"/>
        <color rgb="FF000000"/>
        <rFont val="Sylfaen"/>
        <family val="1"/>
      </rPr>
      <t>სსიპ - თბილისის სახელმწიფო სამედიცინო უნივერსიტეტი</t>
    </r>
  </si>
  <si>
    <t>4.5.4</t>
  </si>
  <si>
    <r>
      <rPr>
        <sz val="10"/>
        <color rgb="FF000000"/>
        <rFont val="Sylfaen"/>
        <family val="1"/>
      </rPr>
      <t>სსიპ – იაკობ გოგებაშვილის სახელობის თელავის სახელმწიფო უნივერსიტეტი</t>
    </r>
  </si>
  <si>
    <t>4.5.5</t>
  </si>
  <si>
    <r>
      <rPr>
        <sz val="10"/>
        <color rgb="FF000000"/>
        <rFont val="Sylfaen"/>
        <family val="1"/>
      </rPr>
      <t>სსიპ – გორის სახელმწიფო სასწავლო უნივერსიტეტი</t>
    </r>
  </si>
  <si>
    <t>4.5.6</t>
  </si>
  <si>
    <r>
      <rPr>
        <sz val="10"/>
        <color rgb="FF000000"/>
        <rFont val="Sylfaen"/>
        <family val="1"/>
      </rPr>
      <t>სსიპ – აკაკი წერეთლის სახელმწიფო უნივერსიტეტი</t>
    </r>
  </si>
  <si>
    <t>4.5.7</t>
  </si>
  <si>
    <r>
      <rPr>
        <sz val="10"/>
        <color rgb="FF000000"/>
        <rFont val="Sylfaen"/>
        <family val="1"/>
      </rPr>
      <t>სსიპ - ილიას სახელმწიფო უნივერსიტეტი</t>
    </r>
  </si>
  <si>
    <t>4.5.8</t>
  </si>
  <si>
    <r>
      <rPr>
        <sz val="10"/>
        <color rgb="FF000000"/>
        <rFont val="Sylfaen"/>
        <family val="1"/>
      </rPr>
      <t>სსიპ – სოხუმის სახელმწიფო უნივერსიტეტი</t>
    </r>
  </si>
  <si>
    <t>4.5.9</t>
  </si>
  <si>
    <r>
      <rPr>
        <sz val="10"/>
        <color rgb="FF000000"/>
        <rFont val="Sylfaen"/>
        <family val="1"/>
      </rPr>
      <t>სსიპ – სამცხე - ჯავახეთის სახელმწიფო უნივერსიტეტი</t>
    </r>
  </si>
  <si>
    <t>4.5.10</t>
  </si>
  <si>
    <r>
      <rPr>
        <sz val="10"/>
        <color rgb="FF000000"/>
        <rFont val="Sylfaen"/>
        <family val="1"/>
      </rPr>
      <t>სსიპ – შოთა მესხიას ზუგდიდის სახელმწიფო სასწავლო უნივერსიტეტი</t>
    </r>
  </si>
  <si>
    <t>4.5.11</t>
  </si>
  <si>
    <r>
      <rPr>
        <sz val="10"/>
        <color rgb="FF000000"/>
        <rFont val="Sylfaen"/>
        <family val="1"/>
      </rPr>
      <t>სსიპ – ბათუმის შოთა რუსთაველის სახელმწიფო უნივერსიტეტი</t>
    </r>
  </si>
  <si>
    <t>4.5.12</t>
  </si>
  <si>
    <t>ა(ა)იპ - ქუთაისის საუნივერსიტეტო კომპლექსი</t>
  </si>
  <si>
    <t>4.5.13</t>
  </si>
  <si>
    <t>უმაღლესი საგანმანათლებლო დაწესებულებების ხელშეწყობა – საქართველოს განათლებისა და მეცნიერების სამინისტროს განკარგვა</t>
  </si>
  <si>
    <t>5</t>
  </si>
  <si>
    <t>32 05 01</t>
  </si>
  <si>
    <t>5.1</t>
  </si>
  <si>
    <t>სამეცნიერო გრანტების გაცემისა და სამეცნიერო კვლევების ხელშეწყობა</t>
  </si>
  <si>
    <t>5.1.1</t>
  </si>
  <si>
    <t>საქართველოში გამორჩეული ხარისხის სამეცნიერო კვლევების ხელშწყობა</t>
  </si>
  <si>
    <t>5.1.2</t>
  </si>
  <si>
    <t>ახალგაზრდა მეცნიერთა განვითარება და მობილობის ხელშეწყობის გრანტები საუნივერსიტეტო და კვლევითი ცენტრებისათვის</t>
  </si>
  <si>
    <t>5.1.3</t>
  </si>
  <si>
    <t>მეცნიერების პოპულარიზაცია</t>
  </si>
  <si>
    <t>5.1.4</t>
  </si>
  <si>
    <t>სამეცნიერო კვლევებში საერთაშორისო თანამშრომლობის გაღრმავება</t>
  </si>
  <si>
    <t>5.1.5</t>
  </si>
  <si>
    <t>სამეცნიერო ინფრასტრუქტურის განვითარების ხელშეწყობა</t>
  </si>
  <si>
    <t>5.1.6</t>
  </si>
  <si>
    <t>32 05 02</t>
  </si>
  <si>
    <t>5.2</t>
  </si>
  <si>
    <t>სამეცნიერო დაწესებულებების პროგრამები</t>
  </si>
  <si>
    <t>5.2.1</t>
  </si>
  <si>
    <t>სსიპ – ივანე ბერიტაშვილის ექსპერიმენტალური ბიომედიცინის ცენტრი</t>
  </si>
  <si>
    <t>5.2.2</t>
  </si>
  <si>
    <t>სსიპ – კორნელი კეკელიძის სახელობის ხელნაწერთა ეროვნული ცენტრი</t>
  </si>
  <si>
    <t>5.2.3</t>
  </si>
  <si>
    <t>სსიპ - გიორგი ელიავას სახელობის ბაქტერიოფაგიის, მიკრობიოლოგიისა და ვირუსლოგიის ინსტიტუტი</t>
  </si>
  <si>
    <t>5.2.4</t>
  </si>
  <si>
    <t>სამეცნიერო და ტექნოლოგიური პროექტების ხელშეწყობა</t>
  </si>
  <si>
    <t>32 05 03</t>
  </si>
  <si>
    <t>5.3</t>
  </si>
  <si>
    <t>სოფლის მეურნეობის დარგში მეცნიერთა ხელშეწყობა</t>
  </si>
  <si>
    <t>32 05 04</t>
  </si>
  <si>
    <t>5.4</t>
  </si>
  <si>
    <t>სამეცნიერო კვლევების ხელშეწყობა</t>
  </si>
  <si>
    <t>32 05 05</t>
  </si>
  <si>
    <t>5.5</t>
  </si>
  <si>
    <t>6</t>
  </si>
  <si>
    <t>32 06 01</t>
  </si>
  <si>
    <t>6.1</t>
  </si>
  <si>
    <t>ინკლუზიური სწავლების ხელშეწყობა</t>
  </si>
  <si>
    <t>6.1.1</t>
  </si>
  <si>
    <t>მულტიდისციპლინური გუნდის ხელშეწყობა</t>
  </si>
  <si>
    <t>6.1.2</t>
  </si>
  <si>
    <t>ინკლუზიური განათლების დანერგვის ხელშეწყობა პროფესიული და უმაღლესი განათლების საფეხურზე</t>
  </si>
  <si>
    <t>6.1.3</t>
  </si>
  <si>
    <t>საჯარო სკოლებში ინტეგრირებული კლასების დაფინანსება</t>
  </si>
  <si>
    <t>6.1.4</t>
  </si>
  <si>
    <t>განათლების მიღების მეორე შესაძლებლობა და სოციალური ინკლუზია</t>
  </si>
  <si>
    <t>6.1.5</t>
  </si>
  <si>
    <t>ინკლუზიური განათლების საინფორმაციო და მეთოდოლოგიური მხარდაჭერა</t>
  </si>
  <si>
    <t>32 06 02</t>
  </si>
  <si>
    <t>6.2</t>
  </si>
  <si>
    <t>განსაკუთრებული საგანმანათლებლო საჭიროების მქონე ბავშვთა სპეციალური დაწესებულებების ხელშეწყობის პროგრამა</t>
  </si>
  <si>
    <t>32 06 03</t>
  </si>
  <si>
    <t>6.3</t>
  </si>
  <si>
    <t>ინკლუზიური განათლების მხარდაჭერისათვის ადამიანური რესურსების განვითარება</t>
  </si>
  <si>
    <t>7</t>
  </si>
  <si>
    <t>საგანმანათლებლო და სამეცნიერო დაწესებულებათა ინფრასტრუქტურის განვითარება</t>
  </si>
  <si>
    <t>32 07 01</t>
  </si>
  <si>
    <t>7.1</t>
  </si>
  <si>
    <t>საგანმანათლებლო დაწესებულებებისა და მოსწავლეების/სტუდენტების ინფორმაციულ-საკომუნიკაციო ტექნოლოგიებით უზრუნველყოფა</t>
  </si>
  <si>
    <t>7.1.7</t>
  </si>
  <si>
    <t>საგანმანათლებლო დაწესებულებების ინფორმაციულ - საკომუნიკაციო ტექნოლოგიებით უზრუნველყოფა</t>
  </si>
  <si>
    <t>7.1.2</t>
  </si>
  <si>
    <t>პროგრამა „ჩემი პირველი კომპიუტერი“</t>
  </si>
  <si>
    <t>7.1.3</t>
  </si>
  <si>
    <t>32 07 02</t>
  </si>
  <si>
    <t>7.2</t>
  </si>
  <si>
    <t>32 07 02 01</t>
  </si>
  <si>
    <t>7.2.1</t>
  </si>
  <si>
    <t>ზოგადსაგანმანათლებლო დაწესებულებების ინფრასტრუქტურის განვითარება</t>
  </si>
  <si>
    <t>32 07 02 02</t>
  </si>
  <si>
    <t>7.2.2</t>
  </si>
  <si>
    <t>პროფესიული საგანანმანათლებლო დაწესებულებების ინფრასტრუქტურის განვითარება</t>
  </si>
  <si>
    <t>32 07 02 03</t>
  </si>
  <si>
    <t>7.2.3</t>
  </si>
  <si>
    <t>უმაღლესი საგანმანათლებლო და
სამეცნიერო დაწესებულებების
ინფრასტრუქტურის განვითარება</t>
  </si>
  <si>
    <t>32 07 02 04</t>
  </si>
  <si>
    <t>7.2.4</t>
  </si>
  <si>
    <t>სამინისტროს სისტემაში შემავალი საჯარო სამართლის იურიდიული პირებისა და ტერიტორიული ორგანოების  ინფრასტრუქტურის განვითარება</t>
  </si>
  <si>
    <t>32 07 02 05</t>
  </si>
  <si>
    <t>7.2.5</t>
  </si>
  <si>
    <t>საჯარო სკოლების ოპერირებისა და მოვლა-პატრონობის სისტემის განვითარება</t>
  </si>
  <si>
    <t>8</t>
  </si>
  <si>
    <t>32 09</t>
  </si>
  <si>
    <t>9</t>
  </si>
  <si>
    <t>ათასწლეულის გამოწვევა საქართველოს - მეორე პროექტი</t>
  </si>
  <si>
    <t>32 10</t>
  </si>
  <si>
    <t>11</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</si>
  <si>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ჩამოყალიბების პროექტი (Unicredit Bank)</t>
  </si>
  <si>
    <t>32 08 01</t>
  </si>
  <si>
    <t>8.1</t>
  </si>
  <si>
    <t>ახალგაზრდული პოლიტიკის განვითარება</t>
  </si>
  <si>
    <t>32 08 02</t>
  </si>
  <si>
    <t>8.2</t>
  </si>
  <si>
    <t>ბავშვთა და ახალგაზრდობის განვითარების ხელშეწყობა</t>
  </si>
  <si>
    <t>8.2.1</t>
  </si>
  <si>
    <t>მომავლის ბანაკი</t>
  </si>
  <si>
    <t>8.2.2</t>
  </si>
  <si>
    <t>ახალგაზრდული ფესტივალი</t>
  </si>
  <si>
    <t>8.2.3</t>
  </si>
  <si>
    <t>33 10</t>
  </si>
  <si>
    <t>*</t>
  </si>
  <si>
    <t>8.2.4</t>
  </si>
  <si>
    <t>2.13.7</t>
  </si>
  <si>
    <r>
      <t>მოსწავლეთათვის</t>
    </r>
    <r>
      <rPr>
        <sz val="11"/>
        <color rgb="FF000000"/>
        <rFont val="Calibri"/>
        <family val="2"/>
      </rPr>
      <t xml:space="preserve"> </t>
    </r>
    <r>
      <rPr>
        <sz val="11"/>
        <color rgb="FF000000"/>
        <rFont val="Sylfaen"/>
        <family val="1"/>
      </rPr>
      <t>უსაფრთხო</t>
    </r>
    <r>
      <rPr>
        <sz val="11"/>
        <color rgb="FF000000"/>
        <rFont val="Calibri"/>
        <family val="2"/>
      </rPr>
      <t xml:space="preserve"> </t>
    </r>
    <r>
      <rPr>
        <sz val="11"/>
        <color rgb="FF000000"/>
        <rFont val="Sylfaen"/>
        <family val="1"/>
      </rPr>
      <t>და</t>
    </r>
    <r>
      <rPr>
        <sz val="11"/>
        <color rgb="FF000000"/>
        <rFont val="Calibri"/>
        <family val="2"/>
      </rPr>
      <t xml:space="preserve"> </t>
    </r>
    <r>
      <rPr>
        <sz val="11"/>
        <color rgb="FF000000"/>
        <rFont val="Sylfaen"/>
        <family val="1"/>
      </rPr>
      <t>ძალადობისაგან</t>
    </r>
    <r>
      <rPr>
        <sz val="11"/>
        <color rgb="FF000000"/>
        <rFont val="Calibri"/>
        <family val="2"/>
      </rPr>
      <t xml:space="preserve"> </t>
    </r>
    <r>
      <rPr>
        <sz val="11"/>
        <color rgb="FF000000"/>
        <rFont val="Sylfaen"/>
        <family val="1"/>
      </rPr>
      <t>თავისუფალი</t>
    </r>
    <r>
      <rPr>
        <sz val="11"/>
        <color rgb="FF000000"/>
        <rFont val="Calibri"/>
        <family val="2"/>
      </rPr>
      <t xml:space="preserve"> </t>
    </r>
    <r>
      <rPr>
        <sz val="11"/>
        <color rgb="FF000000"/>
        <rFont val="Sylfaen"/>
        <family val="1"/>
      </rPr>
      <t>საგანმანათლებლო</t>
    </r>
    <r>
      <rPr>
        <sz val="11"/>
        <color rgb="FF000000"/>
        <rFont val="Calibri"/>
        <family val="2"/>
      </rPr>
      <t xml:space="preserve"> </t>
    </r>
    <r>
      <rPr>
        <sz val="11"/>
        <color rgb="FF000000"/>
        <rFont val="Sylfaen"/>
        <family val="1"/>
      </rPr>
      <t>გარემოს</t>
    </r>
    <r>
      <rPr>
        <sz val="11"/>
        <color rgb="FF000000"/>
        <rFont val="Calibri"/>
        <family val="2"/>
      </rPr>
      <t xml:space="preserve"> </t>
    </r>
    <r>
      <rPr>
        <sz val="11"/>
        <color rgb="FF000000"/>
        <rFont val="Sylfaen"/>
        <family val="1"/>
      </rPr>
      <t>უზრუნვეყოფის</t>
    </r>
    <r>
      <rPr>
        <sz val="11"/>
        <color rgb="FF000000"/>
        <rFont val="Calibri"/>
        <family val="2"/>
      </rPr>
      <t xml:space="preserve"> </t>
    </r>
    <r>
      <rPr>
        <sz val="11"/>
        <color rgb="FF000000"/>
        <rFont val="Sylfaen"/>
        <family val="1"/>
      </rPr>
      <t>ხელშეწყობა</t>
    </r>
  </si>
  <si>
    <t>ბავშვთა და ახალგაზრდული კავშირების ხელშეწყობა- სსიპ – საქართველოს ბავშვთა და ახალგაზრდობის განვითარების ფონდი</t>
  </si>
  <si>
    <t>ღონისძიებების ადმინისტრირება - სსიპ – ბავშვთა და ახალგაზრდობის ეროვნული ცენტრი</t>
  </si>
  <si>
    <t>II პრიორიტეტი - განათლება, მეცნიერება და პროფესიული მომზადება
VIII პრიორიტეტი – კულტურა, რელიგია, ახალგაზრდობის ხელშეწყობა და სპორტი</t>
  </si>
  <si>
    <t>1. ფუნდამენტური და გამოყენებითი კვლევების ნაწილში დასაფინასებელი პროექტების რაოდენობრივი ზრდა.</t>
  </si>
  <si>
    <t>საერთაშორისო კვლევებისა და ეროვნული შეფასების განხორციელება</t>
  </si>
  <si>
    <t xml:space="preserve">1.ზრდა გამოწვეულია სსიპ - განათლების მართვის საინფორმაციო სისტემის მიერ ახალ სასერვეროში HPE-ს აპარატურის 3-წლიანი გარანტიის; Imperva WAF-ის ლიცენზია &amp; სერვისების პაკეტის;  კომპიუტერის უსაფრთხოების სფეროში უსაფრთხოების ინფორმაციის და ღონისძიებების მენეჯმენტის პროგრამის შესყიდვის ხარჯების დაფინანსებით. </t>
  </si>
  <si>
    <t>1. საქართველოს მთავრობას და სან-დიეგოს სახელმწიფო უნივერსიტეტს შორის გაფორმებულ ურთიერთგაგების მემორანდუმით ნაკისრი ვალდებულება 11.2 აშშ დოლარს გამოკლებული 1.7 მლნ ლარი.</t>
  </si>
  <si>
    <t>1. 2018-2019 სასწავლო წლიდან მოსწავლეთა რაოდენობის მოსალოდნელი ზრდა 8 500 ერთეულით. ასევე სქემის ფარგლებში მოსალოდნლია, რომ როგორც 2018 წლის ოქტომბრიდან, ისე 2019 წლის ოქტომბრიდან 5 000 პრაქტიკოსი, 500 უფროსი და 30 წამყვანი მასწავლებელი აიმაღლებს საფეხურს-15.3 მლნ ლარი;
2. სკოლის მასწავლებლის საბაზო ხელფასისი ზრდა 50 ლარით -38.1 მლნ ლარი; სკოლის ადმინისტრაცია-ტექ.პერსონალის ხელფასის ზრდა 20%-15.8 მლნ ლარი.</t>
  </si>
  <si>
    <t xml:space="preserve">3. 2019 წლის ბოლომდე ყველა საჯარო სკოლა.უზრუნველყოფილია ვიდეო სათვალთვალო კამერით და  270 მანდატურის დამატება, მათ შორის 70 მანდატური 2018 წლის სექტემბრიდან - 10.2 მლნ ლარი. </t>
  </si>
  <si>
    <t>ზრდა გამოწვეულია: 
1. კერძო კოლეჯებში 4 500 სტუდენტის სწავლის დაფინანსებით;
2. პროფესიული საგანმანათლებლო პროგრამების განმახორციელებელი სახელმწიფო უნივერსიტეტის ხელშეწყობა;
3.  სკოლის მოსწავლეებში შრომითი უნარების განვითარება და  ზრდასრულთა განათლების ხელშეწყობა;
4. მასწავლებელთა პროფესიული განვითარების სქემის ფარგლებში მასწავlელთა საათობრივი ანაზღაურების 30% ზრდა (არის 8 ლარი, გახდება 11 ლარი);
5. ხალი საჯარო კერძო პარტნიორიბის PPP ფარგლებში დაფუძნებული ა(ა)იპ კოლეჯების განვითარების ფარგლებში იგეგმება ხონის კოლეჯის დაფუძნება;</t>
  </si>
  <si>
    <t>1. ელექტრონული სასკოლო ჟურნალის ინფრასტრუქტურა - 6.1 მლნ ლარი (დამატებით 400 სკოლა);</t>
  </si>
  <si>
    <t>3. საქართველოს მასშტაბით ავარიული საჯარო სკოლების რეაბილიტაციის, დემონტაჟის და ახალი სკოლების მშენებლობა; - 14.5 მლნ ლარი; 2019 წელს 10 ერთეულით გაიზრდება ახალი სკოლების მშენებლობა;</t>
  </si>
  <si>
    <t>2019 წელს დასრულდება კასპის კოლეჯის სამშენებლო/სარეაბილიტაციო სამუშაოები. ახალი (ბორჯომში, ბათუმში, მარტვილში ან ჩხოროწყუში) პროფესიული სასწავლებლის მშენებლობის  და 8- მდე  პროფესიული სასწავლებლის სრული ან ნაწილობრივი რეაბილიტაცია-</t>
  </si>
  <si>
    <t>4 უმაღლესი საგანმანათლებლო დაწესებულების  სარეაბილიტაციო სამუშაოების ჩატარებისა და საჭირო ინვენტარით აღჭურვის მიზნით დაფინანსებისთვის - 9 მლნ;</t>
  </si>
  <si>
    <t xml:space="preserve"> მეორე ფაზის ოთხი რეგიონის  ათასწლეულის გამოწვევის ფონდის კომპაქტით გათვალისწინებული საჯარო სკოლების რეაბილიტაცია ოპერირებისა და მოვლა-პატრონობის მიზნით </t>
  </si>
  <si>
    <t>milioni davamato</t>
  </si>
  <si>
    <t>ჟვანიას სკოლა;
აპარატის დარბაზი;
ფსიქოლოგიური ცენტრები;
აპარატის გარე სველი წერტილები</t>
  </si>
  <si>
    <t>დანართი №3.ა.2</t>
  </si>
  <si>
    <t>2018-2021 წლების ქვეყნის ძირითადი მონაცემებისა და მიმართულებების დოკუმენტით  განსაზღვრული ასიგნებებისა და რიცხოვნობის ზღვრული მოცულობა</t>
  </si>
  <si>
    <t>დანართი №3.2</t>
  </si>
  <si>
    <t>საქართველოს მთავრობას და სან-დიეგოს სახელმწიფო უნივერსიტეტს შორის გაფორმებულ ურთიერთგაგების მემორანდუმით ნაკისრი ვალდებულების შესრულება, რომელიც გულისხმობს საქართველოს უმაღლეს საგანმანათლებლო დაწესებულებასა და სან-დიეგოს სახელმწიფო უნივერსიტეტს შორის თანამშრომლობით განსახორციელებელი ბაკალავრიატის უმაღლესი საგანმანათლებლო პროგრამების  სტუდენტთა სწავლის ხელშეწყობას</t>
  </si>
  <si>
    <r>
      <rPr>
        <sz val="10"/>
        <color rgb="FF000000"/>
        <rFont val="Sylfaen"/>
        <family val="1"/>
      </rPr>
      <t>სსიპ - ივანე ჯავახიშვილის სახელობის თბილისის სახელმწიფო უნივერსიტეტი</t>
    </r>
  </si>
  <si>
    <r>
      <rPr>
        <sz val="10"/>
        <color rgb="FF000000"/>
        <rFont val="Sylfaen"/>
        <family val="1"/>
      </rPr>
      <t>სსიპ – საქართველოს ტექნიკური უნივერსიტეტი</t>
    </r>
  </si>
  <si>
    <r>
      <rPr>
        <sz val="10"/>
        <color rgb="FF000000"/>
        <rFont val="Sylfaen"/>
        <family val="1"/>
      </rPr>
      <t>სსიპ - თბილისის სახელმწიფო სამედიცინო უნივერსიტეტი</t>
    </r>
  </si>
  <si>
    <r>
      <rPr>
        <sz val="10"/>
        <color rgb="FF000000"/>
        <rFont val="Sylfaen"/>
        <family val="1"/>
      </rPr>
      <t>სსიპ – იაკობ გოგებაშვილის სახელობის თელავის სახელმწიფო უნივერსიტეტი</t>
    </r>
  </si>
  <si>
    <r>
      <rPr>
        <sz val="10"/>
        <color rgb="FF000000"/>
        <rFont val="Sylfaen"/>
        <family val="1"/>
      </rPr>
      <t>სსიპ – გორის სახელმწიფო სასწავლო უნივერსიტეტი</t>
    </r>
  </si>
  <si>
    <r>
      <rPr>
        <sz val="10"/>
        <color rgb="FF000000"/>
        <rFont val="Sylfaen"/>
        <family val="1"/>
      </rPr>
      <t>სსიპ – აკაკი წერეთლის სახელმწიფო უნივერსიტეტი</t>
    </r>
  </si>
  <si>
    <r>
      <rPr>
        <sz val="10"/>
        <color rgb="FF000000"/>
        <rFont val="Sylfaen"/>
        <family val="1"/>
      </rPr>
      <t>სსიპ - ილიას სახელმწიფო უნივერსიტეტი</t>
    </r>
  </si>
  <si>
    <r>
      <rPr>
        <sz val="10"/>
        <color rgb="FF000000"/>
        <rFont val="Sylfaen"/>
        <family val="1"/>
      </rPr>
      <t>სსიპ – სოხუმის სახელმწიფო უნივერსიტეტი</t>
    </r>
  </si>
  <si>
    <r>
      <rPr>
        <sz val="10"/>
        <color rgb="FF000000"/>
        <rFont val="Sylfaen"/>
        <family val="1"/>
      </rPr>
      <t>სსიპ – სამცხე - ჯავახეთის სახელმწიფო უნივერსიტეტი</t>
    </r>
  </si>
  <si>
    <r>
      <rPr>
        <sz val="10"/>
        <color rgb="FF000000"/>
        <rFont val="Sylfaen"/>
        <family val="1"/>
      </rPr>
      <t>სსიპ – შოთა მესხიას ზუგდიდის სახელმწიფო სასწავლო უნივერსიტეტი</t>
    </r>
  </si>
  <si>
    <r>
      <rPr>
        <sz val="10"/>
        <color rgb="FF000000"/>
        <rFont val="Sylfaen"/>
        <family val="1"/>
      </rPr>
      <t>სსიპ – ბათუმის შოთა რუსთაველის სახელმწიფო უნივერსიტეტი</t>
    </r>
  </si>
  <si>
    <t>2019 წელი კორექტირება</t>
  </si>
  <si>
    <t>მათ შორის 2018 წელს არსებული პოლიტიკის ფარგლებში</t>
  </si>
  <si>
    <t>მათ შორის 2019-2022 წლებში საქართველოს კანონდებლობით გათვალისწინებული ახალი ვალდებულებებისათვის</t>
  </si>
  <si>
    <t>მათ შორის 2019-2022 წლებში ახალი პოლიტიკის (2018 წლისაგან განსხვავებული) განსახორციელებლად დაგეგმილი ღონისძიებების ფარგლებში</t>
  </si>
  <si>
    <t>შენიშვნა</t>
  </si>
  <si>
    <t xml:space="preserve">„ზოგადი განათლების შესახებ“ საქართველოს კანონპროექტი - უსაფრთხო საგანმანათლებლო გარემო;
სკოლის მასწავლებლის საბაზო ხელფასისი ზრდა 50 ლარით და სკოლის ადმინისტრაცია-ტექ.პერსონალის ხელფასის ზრდა 20% და მაღალმთიანი სკოლის მასწავლებლის დანამატის ზრდა, რაც გამომდინაროებს საბაზო ხელფასის ზრდით.
ადგილობრივი სასკოლო სპორტულ ოლიმპიადის განხროციელება, რომელსაც გასულ წლებში ახორციელებდა სპორტის და ახალგაზრდობის სამინისტრო
</t>
  </si>
  <si>
    <t>ახალგაზრდული პოლიტიკის განვითარება, არსებული ბანაკის შენობების სარეაბილიტაციო სამუშაოები, ახალ ლოკაციებზე ბანაკების მშენებლობა, საერთაშორისო საბანაკე პროგრამებში ქართველი ახალგაზრდების ჩართვა, ვინაიდან შშმ პირთა გამაჯანსაღებელი ღონისძიებებისათვის, თბილისში  არ არის ალტერნატიული სივრცე, სადაც საშუალება ექნებათ შშმ პირებს,  უფასოდ ისარგებლონ  გამაჯანსაღებელი სარეაბილიტაციო დარბაზით და ხშირ შემთხვევაში სერვისით მოსარგებლეები არიან სოციალურად დაუცველი პირები,  დღის წესრიგში დგას ცენტრის შენობაში არსებული შშმ პირთა დარბაზის გაფართოება, შესაბამისი ინვენტარით აღჭურვა და კვალიფიციური პერსონალის დამატება, მოზარდებში მასობრივი სპორტის პოპულარიზება, თავისუფალი დროის ნაყოფიერად გამოყენება სპორტული აქტივობების საშუალებით. ქალაქ გორში ახალგაზრდული ცენტრის მშენებლობა</t>
  </si>
  <si>
    <t>სკოლების ინფრასტრუქტურული და ლაბორატორიულ - ტექნიკური აღჭურვილობის გადაუდებელი საჭიროებებისთვის და 1600 -ზე მეტი საჯარო სკოლის ვიდეო სათვალთვალო კამერებით უზრუნველყოფა და საბუნებისმეტყველო ლაბორატორიებით უზრუნველყოფა;
პროფესიული საგანმანატლებლო დაწესებულებების გეოგრაფიული არეალის გაზრდა, 2022 წლისათვი საბაზისო მაჩვენებელთან შედარებით სტუდენტთა რაოდენობის ზრდა 65%-ით.</t>
  </si>
  <si>
    <t xml:space="preserve">„პროფესიული განათლების“ შესახებ საქართველო კანონპროექტი;
„სახელმწიფო ენის სწავლების ხელშეწყობა„ ფარგლებში ტი ბენეფიციარის (საშუალოდ 8 000-10 000 ბენეფიციარი) გადამზადება სახელმწიფო ენის სწავლების პროგრამით. </t>
  </si>
  <si>
    <t>2019 წლის ჭერი</t>
  </si>
  <si>
    <t>+/-</t>
  </si>
  <si>
    <t>2020 წლის ჭერი</t>
  </si>
  <si>
    <t>2019 წლის ჭერს ზევით</t>
  </si>
  <si>
    <t>2020 წლის ჭერს ზევით</t>
  </si>
  <si>
    <t>2021 წლის ჭერი</t>
  </si>
  <si>
    <t>2021 წლის ჭერს ზევით</t>
  </si>
  <si>
    <t>2022 წლის ჭერი</t>
  </si>
  <si>
    <t>2022 წლის ჭერს ზევით</t>
  </si>
  <si>
    <t>2019-2022 წლების საშუალოვადიანი ბიუჯეტი
ზღვრული მოცულობის ფარგლებში</t>
  </si>
  <si>
    <t>2019-2022 წლების საშუალოვადიანი ბიუჯეტი
ზღვრული მოცულობისგან განსხვავებული პარამეტრების ფარგლებში</t>
  </si>
  <si>
    <t>საქართველოს განათლების, მეცნიერების, კულტურისა და სპორტის სამინისტრო</t>
  </si>
  <si>
    <t>განათლების, მეცნიერების, კულტურისა და სპორტის სფეროში სახელმწიფო პოლიტიკის შემუშავება და პროგრამების მართვა</t>
  </si>
  <si>
    <t>განათლების, მეცნიერების, კულტურისა და სპორტის სფეროში სახელმწიფო პოლიტიკის შემუშავება</t>
  </si>
  <si>
    <t>32 10 01</t>
  </si>
  <si>
    <t>სსიპ – თბილისის ვანო სარაჯიშვილის სახელობის სახელმწიფო კონსერვატორია</t>
  </si>
  <si>
    <t>32 10 02</t>
  </si>
  <si>
    <t>სსიპ – საქართველოს შოთა რუსთაველის თეატრისა და კინოს სახელმწიფო უნივერსიტეტი</t>
  </si>
  <si>
    <t>სსიპ – თბილისის აპოლონ ქუთათელაძის სახელობის სახელმწიფო სამხატვრო აკადემია</t>
  </si>
  <si>
    <t>სსიპ – ქ. ქუთაისის სამუსიკო კოლეჯი</t>
  </si>
  <si>
    <t>სსიპ – ქ. გორის ს. ცინცაძის სახელობის სამუსიკო საზოგადოებრივი კოლეჯი</t>
  </si>
  <si>
    <t>სსიპ – ბათუმის ხელოვნების სასწავლო უნივერსიტეტი</t>
  </si>
  <si>
    <t>სსიპ - სკოლისგარეშე სახელოვნებო საგანმანათლებლო დაწესებულება - ქ.თბილისის ზ. ფალიაშვილის სახელობის ცენტრალური სამუსიკო სკოლის "ნიჭიერთა ათწლედი"</t>
  </si>
  <si>
    <t>სსიპ – სკოლისგარეშე სახელოვნებო საგანმანათლებლო დაწესებულება - ევგენი მიქელაძის სახელობის ქ. თბილისის ცენტრალური სამუსიკო სასწავლებელი</t>
  </si>
  <si>
    <t>სსიპ – ვახტანგ ჭაბუკიანის სახელობის თბილისის საბალეტო ხელოვნების სახელმწიფო სასწავლებელი</t>
  </si>
  <si>
    <t>სსიპ – სკოლისგარეშე სახელოვნებო საგანმანათლებლო დაწესებულება ქ. თბილისის სამხატვრო სასწავლებელი</t>
  </si>
  <si>
    <t>სსიპ – სკოლისგარეშე სახელოვნებო საგანმანათლებლო დაწესებულება ქ. რუსთავის სამუსიკო სასწავლებელი</t>
  </si>
  <si>
    <t>სსიპ – სკოლისგარეშე სახელოვნებო საგანმანათლებლო დაწესებულება თელავის ნიკო სულხანიშვილის სახელობის სამუსიკო სასწავლებელი</t>
  </si>
  <si>
    <t>ა(ა)იპ -თანამედროვე თეატრალური ხელოვნების განვითარების ცენტრი</t>
  </si>
  <si>
    <t>სსიპ -სკოლისგარეშე სახელოვნებო საგანმანათლებლო დაწესებულება - ქ. სოხუმის დიმიტრი არაყიშვილის სახელობის სამუსიკო სასწავლებელი</t>
  </si>
  <si>
    <t>სსიპ - სკოლისგარეშე სახელოვნებო საგანმანათლებლო დაწესებულება - ქ. სოხუმის ალექსანდრე შერვაშიძე-ჩაჩბას სახელობის სამხატვრო სასწავლებელი</t>
  </si>
  <si>
    <t>სსიპ - საქართველოს ფიზიკური აღზრდისა და სპორტის სახელმწიფო სასწავლო უნივერსიტეტი</t>
  </si>
  <si>
    <t>სსიპ - საქართველოს ფიზიკური აღზრდისა და სპორტის სახელმწიფო საზოგადოებრივი კოლეჯი</t>
  </si>
  <si>
    <t>სსიპ – საქართველოს ოლიმპიური რეზერვების მზადების ეროვნული ცენტრი</t>
  </si>
  <si>
    <t>32 09 01</t>
  </si>
  <si>
    <t>ხელოვნების განვითარება</t>
  </si>
  <si>
    <t>სსიპ – ქ. თბილისის ზ. ფალიაშვილის სახელობის ოპერისა და ბალეტის პროფესიული სახელმწიფო თეატრი</t>
  </si>
  <si>
    <t>საბალეტო ხელოვნების განვითარების ხელშეწყობის ქვეპროგრამა</t>
  </si>
  <si>
    <t>საოპერო ხელოვნების განვითარების ხელშეწყობის ქვეპროგრამა</t>
  </si>
  <si>
    <t>სსიპ – შოთა რუსთაველის სახელობის პროფესიული სახელმწიფო დრამატული თეატრი</t>
  </si>
  <si>
    <t>სსიპ – თბილისის კოტე მარჯანიშვილის სახელობის პროფესიული სახელმწიფო დრამატული თეატრი</t>
  </si>
  <si>
    <t>სსიპ – თბილისის მარიონეტების პროფესიული სახელმწიფო თეატრი</t>
  </si>
  <si>
    <t>სსიპ – ნოდარ დუმბაძის სახელობის მოზარდ მაყურებელთა პროფესიული სახელმწიფო თეატრი</t>
  </si>
  <si>
    <t>სსიპ – თბილისის ვასო აბაშიძის სახელობის მუსიკალური კომედიისა და დრამის პროფესიული სახელმწიფო თეატრი</t>
  </si>
  <si>
    <t>სსიპ – ილიკო სუხიშვილის და ნინო რამიშვილის სახელობის ქართული ნაციონალური ბალეტის სახელმწიფო აკადემიური დასი</t>
  </si>
  <si>
    <t>სსიპ – საქართველოს ხალხური სიმღერისა და ცეკვის სახელმწიფო აკადემიური ანსამბლი „რუსთავი“</t>
  </si>
  <si>
    <t>სსიპ – საქართველოს ხალხური სიმღერისა და ცეკვის სახელმწიფო აკადემიური ანსამბლი „ერისიონი“</t>
  </si>
  <si>
    <t>სსიპ – საქართველოს ფოლკლორის სახელმწიფო ცენტრი</t>
  </si>
  <si>
    <t>სსიპ – საქართველოს ეროვნული მუსიკალური ცენტრი</t>
  </si>
  <si>
    <t>სსიპ – ჯ.კახიძის სახელობის თბილისის მუსიკალურ–კულტურული ცენტრი</t>
  </si>
  <si>
    <t>სსიპ – საქართველოს კინემატოგრაფიის ეროვნული ცენტრი</t>
  </si>
  <si>
    <t>სსიპ – გორის ქალთა კამერული გუნდი</t>
  </si>
  <si>
    <t>სსიპ – მესხეთის (ახალციხის) პროფესიული სახელმწიფო დრამატული თეატრი</t>
  </si>
  <si>
    <t>სსიპ – ალ. გრიბოედოვის სახელობის რუსული პროფესიული სახელმწიფო დრამატული თეატრი</t>
  </si>
  <si>
    <t>სსიპ – მიხეილ თუმანიშვილის სახელობის კინომსახიობთა პროფესიული სახელმწიფო თეატრი</t>
  </si>
  <si>
    <t>სსიპ – ქ. თბილისის გიორგი მიქელაძის სახელობის თოჯინების პროფესიული სახელმწიფო თეატრი</t>
  </si>
  <si>
    <t>სსიპ – ახალციხის თოჯინების პროფესიული სახელმწიფო თეატრი</t>
  </si>
  <si>
    <t>სსიპ – თბილისის პეტროს ადამიანის სახელობის სომხური პროფესიული სახელმწიფო დრამატული თეატრი</t>
  </si>
  <si>
    <t>სსიპ – ჰეიდარ ალიევის სახელობის თბილისის აზერბაიჯანული პროფესიული სახელმწიფო დრამატული თეატრი</t>
  </si>
  <si>
    <t>სსიპ - ცხინვალის ივანე მაჩაბლის სახელობის სახელმწიფო დრამატული თეატრი</t>
  </si>
  <si>
    <t>სსიპ – კლასიკური მუსიკის დაცვის, განვითარებისა და პოპულარიზაციის ცენტრი</t>
  </si>
  <si>
    <t>სსიპ – თბილისის სახელმწიფო კამერული ორკესტრი</t>
  </si>
  <si>
    <t>სსიპ – ჩრდილების პროფესიული სახელმწიფო თეატრი „აფხაზეთი“</t>
  </si>
  <si>
    <t>სსიპ – მწერალთა სახლი</t>
  </si>
  <si>
    <t>სსიპ - ქართული წიგნის ეროვნული ცენტრი</t>
  </si>
  <si>
    <t>სსიპ - ჩერქეზული (ადიღეური) კულტურის ცენტრი</t>
  </si>
  <si>
    <t>სსიპ - ანსამბლი ბასიანი</t>
  </si>
  <si>
    <t>სსიპ - შემოქმედებითი საქართველო</t>
  </si>
  <si>
    <t>სსიპ - ზინაიდა კვერენჩხილაძის სახელობის დმანისის პროფესიული სახელმწიფო დრამატული თეატრი</t>
  </si>
  <si>
    <t>სსიპ - ქ. ჭიათურის აკაკი წერეთლის სახელობის პროფესიული სახელმწიფო დრამატული თეატრი</t>
  </si>
  <si>
    <t>სსიპ - ქ. ქუთაისის ლადო მესხიშვილის სახელობის პროფესიული სახელმწიფო დრამატული თეატრი</t>
  </si>
  <si>
    <t>სსიპ - ქ. ქუთაისის იაკობ გოგებაშვილის სახელობის თოჯინების პროფესიული სახელმწიფო თეატრი</t>
  </si>
  <si>
    <t>სსიპ - ქ. ზესტაფონის უშანგი ჩხეიძის სახელობის პროფესიული სახელმწიფო დრამატული თეატრი</t>
  </si>
  <si>
    <t>სსიპ - ქუთაისის მელიტონ ბალანჩივაძის სახელობის ოპერისა და ბალეტის პროფესიული სახელმწიფო თეატრი</t>
  </si>
  <si>
    <t>სსიპ - ქ. გურჯაანის თოჯინების პროფესიული სახელმწიფო თეატრი</t>
  </si>
  <si>
    <t>სსიპ - ქ. თელავის ვაჟა-ფშაველას სახელობის პროფესიული სახელმწიფო დრამატული თეატრი</t>
  </si>
  <si>
    <t>სსიპ - ქ. გორის გიორგი ერისთავის სახელობის პროფესიული სახელმწიფო დრამატული თეატრი</t>
  </si>
  <si>
    <t>სსიპ - ქ. ზუგდიდის შალვა დადიანის სახელობის პროფესიული სახელმწიფო დრამატული თეატრი</t>
  </si>
  <si>
    <t>სსიპ - ქ. სენაკის აკაკი ხორავას სახელობის პროფესიული სახელმწიფო დრამატული თეატრი</t>
  </si>
  <si>
    <t>სსიპ - ქ. ბორჯომის თოჯინების  პროფესიული სახელმწიფო თეატრი</t>
  </si>
  <si>
    <t>სსიპ - ქ. ოზურგეთის ალექსანდრე წუწუნავას სახელობის პროფესიული სახელმწიფო დრამატული თეატრი</t>
  </si>
  <si>
    <t>სსიპ - ქ. ფოთის ვალერიან გუნიას სახელობის პროფესიული სახელმწიფო თეატრი</t>
  </si>
  <si>
    <t>32 09 02</t>
  </si>
  <si>
    <t>32 11</t>
  </si>
  <si>
    <t>32 11 01</t>
  </si>
  <si>
    <t>32 11 02</t>
  </si>
  <si>
    <t>32 11 02 01</t>
  </si>
  <si>
    <t>სსიპ – საქართველოს ეროვნული მუზეუმი</t>
  </si>
  <si>
    <t>32 11 02 02</t>
  </si>
  <si>
    <t>სსიპ – საქართველოს თეატრის, მუსიკის, კინოსა და ქორეოგრაფიის სახელმწიფო მუზეუმი - ხელოვნების სასახლე</t>
  </si>
  <si>
    <t>32 11 02 03</t>
  </si>
  <si>
    <t>სსიპ – ქართული ხალხური სიმღერისა და საკრავების სახელმწიფო მუზეუმი</t>
  </si>
  <si>
    <t>32 11 02 04</t>
  </si>
  <si>
    <t>სსიპ – გიორგი ლეონიძის სახელობის ქართული ლიტერატურის სახელმწიფო მუზეუმი</t>
  </si>
  <si>
    <t>32 11 02 05</t>
  </si>
  <si>
    <t>სსიპ – საქართველოს ხალხური და გამოყენებითი ხელოვნების სახელმწიფო მუზეუმი</t>
  </si>
  <si>
    <t>32 11 02 06</t>
  </si>
  <si>
    <t>სსიპ – გიორგი ჩუბინაშვილის სახელობის ქართული ხელოვნების, ისტორიისა და ძეგლთა დაცვის ეროვნული კვლევითი ცენტრი</t>
  </si>
  <si>
    <t>32 11 02 07</t>
  </si>
  <si>
    <t>სსიპ – დადიანების სასახლეთა ისტორიულ-არქიტექტურული მუზეუმი</t>
  </si>
  <si>
    <t>32 11 02 08</t>
  </si>
  <si>
    <t>სსიპ – აბრეშუმის სახელმწიფო მუზეუმი</t>
  </si>
  <si>
    <t>32 11 02 09</t>
  </si>
  <si>
    <t>სსიპ – ნიკო ბერძენიშვილის სახელობის ქუთაისის სახელმწიფო ისტორიული მუზეუმი</t>
  </si>
  <si>
    <t>32 11 02 10</t>
  </si>
  <si>
    <t>სსიპ – თელავის ისტორიული მუზეუმი</t>
  </si>
  <si>
    <t>32 11 02 11</t>
  </si>
  <si>
    <t>სსიპ – ფოთის კოლხური კულტურის მუზეუმი</t>
  </si>
  <si>
    <t>32 11 02 12</t>
  </si>
  <si>
    <t xml:space="preserve">სსიპ – დავით და გიორგი ერისთავების სახლ-მუზეუმი </t>
  </si>
  <si>
    <t>32 11 02 13</t>
  </si>
  <si>
    <t>სსიპ – ივანე მაჩაბლის მუზეუმი</t>
  </si>
  <si>
    <t>32 11 02 14</t>
  </si>
  <si>
    <t>სსიპ – ნიკო ნიკოლაძის სახლ-მუზეუმი</t>
  </si>
  <si>
    <t>32 11 02 15</t>
  </si>
  <si>
    <t>სსიპ – ილია ჭავჭავაძის საგურამოს სახელმწიფო მუზეუმი</t>
  </si>
  <si>
    <t>32 11 02 16</t>
  </si>
  <si>
    <t>სსიპ  – ილია ჭავჭავაძის ყვარლის სახელმწიფო მუზეუმი</t>
  </si>
  <si>
    <t>32 11 02 17</t>
  </si>
  <si>
    <t>სსიპ – აკაკი წერეთლის სახელმწიფო მუზეუმი</t>
  </si>
  <si>
    <t>32 11 02 18</t>
  </si>
  <si>
    <t>სსიპ – ვაჟა-ფშაველას სახლ-მუზეუმი</t>
  </si>
  <si>
    <t>32 11 02 19</t>
  </si>
  <si>
    <t>სსიპ – გალაკტიონ და ტიციან ტაბიძეების სახლ-მუზეუმი</t>
  </si>
  <si>
    <t>32 11 02 20</t>
  </si>
  <si>
    <t>სსიპ – იაკობ გოგებაშვილის სახლ-მუზეუმი</t>
  </si>
  <si>
    <t>32 11 02 21</t>
  </si>
  <si>
    <t>სსიპ – ი.ბ. სტალინის სახელმწიფო მუზეუმი</t>
  </si>
  <si>
    <t>32 11 02 22</t>
  </si>
  <si>
    <t>სსიპ – მიხეილ შენგელიას სახელობის ქართული მედიცინის ისტორიის მუზეუმი</t>
  </si>
  <si>
    <t>32 11 02 23</t>
  </si>
  <si>
    <t>სსიპ - სმირნოვების მუზეუმი</t>
  </si>
  <si>
    <t>32 11 02 24</t>
  </si>
  <si>
    <t>სსიპ – დავით ბააზოვის სახელობის საქართველოს ებრაელთა და ქართულ-ებრაულ ურთიერთობათა ისტორიის მუზეუმი</t>
  </si>
  <si>
    <t>32 11 02 25</t>
  </si>
  <si>
    <t>სსიპ – მირზა ფათალი ახუნდოვის აზერბაიჯანული კულტურის მუზეუმი</t>
  </si>
  <si>
    <t>32 11 03</t>
  </si>
  <si>
    <t>32 11 03 01</t>
  </si>
  <si>
    <t>კულტურული მემკვიდრეობის დაცვის ეროვნული სააგენტო</t>
  </si>
  <si>
    <t>32 11 03 02</t>
  </si>
  <si>
    <t>კულტურული მემკვიდრეობის დაცვის ხელშეწყობა</t>
  </si>
  <si>
    <t>32 12</t>
  </si>
  <si>
    <t>32 12 01</t>
  </si>
  <si>
    <t xml:space="preserve">სპორტის სახეობათა განვითარება </t>
  </si>
  <si>
    <t>32 12 02</t>
  </si>
  <si>
    <t xml:space="preserve">მასობრივი სპორტის განვითარება და პოპულარიზაცია </t>
  </si>
  <si>
    <t>32 12 03</t>
  </si>
  <si>
    <t>საქართველოში გასამართი მნიშნვნელოვანი სპორტული ღონისძიებები</t>
  </si>
  <si>
    <t>32 12 04</t>
  </si>
  <si>
    <t>სპორტის ინვენტარის განახლება</t>
  </si>
  <si>
    <t>32 12 05</t>
  </si>
  <si>
    <t>ა(ა)იპ - ქართული ფეხბურთის განვითარების ფონდი</t>
  </si>
  <si>
    <t>32 13</t>
  </si>
  <si>
    <t>32 13 01</t>
  </si>
  <si>
    <t>ოლიმპიური ჩემპიონების სტიპენდიები</t>
  </si>
  <si>
    <t>32 13 02</t>
  </si>
  <si>
    <t>ვეტერან სპორტსმენთა და სპორტის მუშაკთა სოციალური დახმარება</t>
  </si>
  <si>
    <t>32 13 03</t>
  </si>
  <si>
    <t>საქართველოს ეროვნული, ოლიმპიური და ასაკობრივი ნაკრებების წევრთა, მწვრთნელთა, ადმინისტრაციული და საექიმო პერსონალის და პერსპექტიულ სპორტსმენთა სტიპენდიები</t>
  </si>
  <si>
    <t>32 13 04</t>
  </si>
  <si>
    <t>მაღალმთიან დასახლებებში სპორტის სფეროში დასაქმებული მწვრთნელებისათვის ფინანსური დახმარება</t>
  </si>
  <si>
    <t>32 13 05</t>
  </si>
  <si>
    <t>სახალხო არტისტების, სახალხო მხატვრებისა და ლაურეატების სტიპენდიები და სოციალური დახმარება</t>
  </si>
  <si>
    <t>32 14</t>
  </si>
  <si>
    <t>32 15</t>
  </si>
  <si>
    <t>32 09 03</t>
  </si>
  <si>
    <t>32 09 04</t>
  </si>
  <si>
    <t>32 09 05</t>
  </si>
  <si>
    <t>32 09 06</t>
  </si>
  <si>
    <t>32 09 07</t>
  </si>
  <si>
    <t>32 09 08</t>
  </si>
  <si>
    <t>32 09 09</t>
  </si>
  <si>
    <t>32 09 10</t>
  </si>
  <si>
    <t>32 09 12</t>
  </si>
  <si>
    <t>32 09 13</t>
  </si>
  <si>
    <t>32 09 14</t>
  </si>
  <si>
    <t>32 09 15</t>
  </si>
  <si>
    <t>32 09 16</t>
  </si>
  <si>
    <t>32 09 17</t>
  </si>
  <si>
    <t>32 09 18</t>
  </si>
  <si>
    <t>32 09 11</t>
  </si>
  <si>
    <t>9.1.1</t>
  </si>
  <si>
    <t>9.1.2</t>
  </si>
  <si>
    <t>9.1.9</t>
  </si>
  <si>
    <t>9.1.4</t>
  </si>
  <si>
    <t>9.1.5</t>
  </si>
  <si>
    <t>9.1.6</t>
  </si>
  <si>
    <t>9.1.7</t>
  </si>
  <si>
    <t>9.1.8</t>
  </si>
  <si>
    <t>9.1.10</t>
  </si>
  <si>
    <t>9.1.11</t>
  </si>
  <si>
    <t>9.1.12</t>
  </si>
  <si>
    <t>9.1.14</t>
  </si>
  <si>
    <t>9.1.15</t>
  </si>
  <si>
    <t>9.1.16</t>
  </si>
  <si>
    <t>9.1.17</t>
  </si>
  <si>
    <t>9.1.18</t>
  </si>
  <si>
    <t>9.1.13</t>
  </si>
  <si>
    <t>9.1.3</t>
  </si>
  <si>
    <t>32 10 01 01</t>
  </si>
  <si>
    <t>32 10 01 01 01</t>
  </si>
  <si>
    <t>33 10 01 01 02</t>
  </si>
  <si>
    <t>32 10 01 01 03</t>
  </si>
  <si>
    <t>32 10 01 02</t>
  </si>
  <si>
    <t>32 10 01 03</t>
  </si>
  <si>
    <t>32 10 01 04</t>
  </si>
  <si>
    <t>32 10 01 05</t>
  </si>
  <si>
    <t>32 10 01 06</t>
  </si>
  <si>
    <t>32 10 01 07</t>
  </si>
  <si>
    <t>32 10 01 08</t>
  </si>
  <si>
    <t>32 10 01 10</t>
  </si>
  <si>
    <t>32 10 01 11</t>
  </si>
  <si>
    <t>32 10 01 12</t>
  </si>
  <si>
    <t>32 10 01 13</t>
  </si>
  <si>
    <t>32 10 01 14</t>
  </si>
  <si>
    <t>32 10 01 15</t>
  </si>
  <si>
    <t>32 10 01 16</t>
  </si>
  <si>
    <t>32 10 01 17</t>
  </si>
  <si>
    <t>32 10 01 18</t>
  </si>
  <si>
    <t>32 10 01 19</t>
  </si>
  <si>
    <t>32 10 01 20</t>
  </si>
  <si>
    <t>32 10 01 21</t>
  </si>
  <si>
    <t>32 10 01 22</t>
  </si>
  <si>
    <t>32 10 01 23</t>
  </si>
  <si>
    <t>32 10 01 24</t>
  </si>
  <si>
    <t>32 10 01 25</t>
  </si>
  <si>
    <t>32 10 01 26</t>
  </si>
  <si>
    <t>32 10 01 27</t>
  </si>
  <si>
    <t>32 10 01 28</t>
  </si>
  <si>
    <t>32 10 01 29</t>
  </si>
  <si>
    <t>32 10 01 30</t>
  </si>
  <si>
    <t>32 10 01 31</t>
  </si>
  <si>
    <t>32 10 01 32</t>
  </si>
  <si>
    <t>32 10 01 33</t>
  </si>
  <si>
    <t>32 10 01 34</t>
  </si>
  <si>
    <t>32 10 01 35</t>
  </si>
  <si>
    <t>32 10 01 36</t>
  </si>
  <si>
    <t>32 10 01 37</t>
  </si>
  <si>
    <t>32 10 01 38</t>
  </si>
  <si>
    <t>32 10 01 39</t>
  </si>
  <si>
    <t>32 10 01 40</t>
  </si>
  <si>
    <t>32 10 01 41</t>
  </si>
  <si>
    <t>32 10 01 42</t>
  </si>
  <si>
    <t>32 10 01 43</t>
  </si>
  <si>
    <t>32 10 01 44</t>
  </si>
  <si>
    <t>32 10 01 09</t>
  </si>
  <si>
    <t>10.1.1</t>
  </si>
  <si>
    <t>10.1.1.1</t>
  </si>
  <si>
    <t>10.1.1.10</t>
  </si>
  <si>
    <t>10.1.1.3</t>
  </si>
  <si>
    <t>10.1.10</t>
  </si>
  <si>
    <t>10.1.3</t>
  </si>
  <si>
    <t>10.1.4</t>
  </si>
  <si>
    <t>10.1.5</t>
  </si>
  <si>
    <t>10.1.6</t>
  </si>
  <si>
    <t>10.1.7</t>
  </si>
  <si>
    <t>10.1.8</t>
  </si>
  <si>
    <t>10.1.9</t>
  </si>
  <si>
    <t>10.1.11</t>
  </si>
  <si>
    <t>10.1.110</t>
  </si>
  <si>
    <t>10.1.13</t>
  </si>
  <si>
    <t>10.1.14</t>
  </si>
  <si>
    <t>10.1.15</t>
  </si>
  <si>
    <t>10.1.16</t>
  </si>
  <si>
    <t>10.1.17</t>
  </si>
  <si>
    <t>10.1.18</t>
  </si>
  <si>
    <t>10.1.19</t>
  </si>
  <si>
    <t>10.1.31</t>
  </si>
  <si>
    <t>10.1.33</t>
  </si>
  <si>
    <t>10.1.34</t>
  </si>
  <si>
    <t>10.1.35</t>
  </si>
  <si>
    <t>10.1.36</t>
  </si>
  <si>
    <t>10.1.37</t>
  </si>
  <si>
    <t>10.1.38</t>
  </si>
  <si>
    <t>10.1.40</t>
  </si>
  <si>
    <t>10.1.41</t>
  </si>
  <si>
    <t>10.1.43</t>
  </si>
  <si>
    <t>10.1.44</t>
  </si>
  <si>
    <t>10.1.20</t>
  </si>
  <si>
    <t>10.1.21</t>
  </si>
  <si>
    <t>10.1.22</t>
  </si>
  <si>
    <t>10.1.23</t>
  </si>
  <si>
    <t>10.1.24</t>
  </si>
  <si>
    <t>10.1.25</t>
  </si>
  <si>
    <t>10.1.26</t>
  </si>
  <si>
    <t>10.1.27</t>
  </si>
  <si>
    <t>10.1.28</t>
  </si>
  <si>
    <t>10.1.29</t>
  </si>
  <si>
    <t>10.1.30</t>
  </si>
  <si>
    <t>10.1.32</t>
  </si>
  <si>
    <t>10.1.39</t>
  </si>
  <si>
    <t>10.1.42</t>
  </si>
  <si>
    <t>11.2.1</t>
  </si>
  <si>
    <t>11.2.2</t>
  </si>
  <si>
    <t>11.2.3</t>
  </si>
  <si>
    <t>11.2.4</t>
  </si>
  <si>
    <t>11.2.5</t>
  </si>
  <si>
    <t>11.2.6</t>
  </si>
  <si>
    <t>11.2.7</t>
  </si>
  <si>
    <t>11.2.8</t>
  </si>
  <si>
    <t>11.2.9</t>
  </si>
  <si>
    <t>11.2.10</t>
  </si>
  <si>
    <t>11.2.13</t>
  </si>
  <si>
    <t>11.2.14</t>
  </si>
  <si>
    <t>11.2.20</t>
  </si>
  <si>
    <t>11.2.11</t>
  </si>
  <si>
    <t>11.2.12</t>
  </si>
  <si>
    <t>11.2.15</t>
  </si>
  <si>
    <t>11.2.16</t>
  </si>
  <si>
    <t>11.2.17</t>
  </si>
  <si>
    <t>11.2.18</t>
  </si>
  <si>
    <t>11.2.19</t>
  </si>
  <si>
    <t>11.2.21</t>
  </si>
  <si>
    <t>11.2.22</t>
  </si>
  <si>
    <t>11.2.23</t>
  </si>
  <si>
    <t>11.2.24</t>
  </si>
  <si>
    <t>11.2.25</t>
  </si>
  <si>
    <t>11.3.1</t>
  </si>
  <si>
    <t>11.3.2</t>
  </si>
  <si>
    <t>12</t>
  </si>
  <si>
    <t>12.1</t>
  </si>
  <si>
    <t>12.2</t>
  </si>
  <si>
    <t>12.3</t>
  </si>
  <si>
    <t>12.4</t>
  </si>
  <si>
    <t>12.5</t>
  </si>
  <si>
    <t>13</t>
  </si>
  <si>
    <t>13.1</t>
  </si>
  <si>
    <t>13.2</t>
  </si>
  <si>
    <t>13.3</t>
  </si>
  <si>
    <t>13.4</t>
  </si>
  <si>
    <t>13.5</t>
  </si>
  <si>
    <t>14</t>
  </si>
  <si>
    <t>15</t>
  </si>
  <si>
    <t>16</t>
  </si>
  <si>
    <t>32.16</t>
  </si>
  <si>
    <t>საერთაშორისო ურთიერთობების მხარდაჭერა</t>
  </si>
  <si>
    <t>კულტურასა და სპორტში ინვესტიციებისა და ინფრასტრუქტურული პროექტების მხარდაჭერა</t>
  </si>
  <si>
    <t>კულტურისა და სპორტის მოღვაწეთა სოციალური დაცვის ღონისძიებები</t>
  </si>
  <si>
    <t>მასობრივი და მაღალი მიღწევების სპორტის განვითარება და პოპულარიზაცია</t>
  </si>
  <si>
    <t>კულტურული მემკვიდრეობის დაცვა და სამუზეუმო სისტემის სრულყოფა</t>
  </si>
  <si>
    <t xml:space="preserve">მუზეუმების განვითარების ხელშეწყობა </t>
  </si>
  <si>
    <t>სამუზეუმო სისტემის ხელშეწყობა</t>
  </si>
  <si>
    <t>33 00</t>
  </si>
  <si>
    <t>sul</t>
  </si>
  <si>
    <t>სახელოვნებო და სასპორტო განათლების ხელშეწყობა</t>
  </si>
  <si>
    <t>კულტურული მემკვიდრეობის დაცვა</t>
  </si>
  <si>
    <t>კულტურის განვითარების ხელშეწყობა</t>
  </si>
  <si>
    <t>კულტურის ხელშეწყობა</t>
  </si>
  <si>
    <t>დანართი №2.2</t>
  </si>
  <si>
    <t>სპორტული ინვენტარის განახლება</t>
  </si>
  <si>
    <t>32 01 05</t>
  </si>
  <si>
    <t>2.12.8</t>
  </si>
  <si>
    <t>32 02 12</t>
  </si>
  <si>
    <t>2.12.1</t>
  </si>
  <si>
    <t>2.12.2</t>
  </si>
  <si>
    <t>2.12.3</t>
  </si>
  <si>
    <t>2.12.4</t>
  </si>
  <si>
    <t>2.12.5</t>
  </si>
  <si>
    <t>2.12.6</t>
  </si>
  <si>
    <t>2.12.7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</si>
</sst>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0_);_(* \(#,##0.0\);_(* &quot;-&quot;??_);_(@_)"/>
    <numFmt numFmtId="166" formatCode="0.0"/>
  </numFmts>
  <fonts count="35">
    <font>
      <sz val="11"/>
      <color rgb="FF000000"/>
      <name val="Calibri"/>
    </font>
    <font>
      <b/>
      <sz val="11"/>
      <color rgb="FFFF0000"/>
      <name val="Calibri"/>
      <family val="2"/>
    </font>
    <font>
      <sz val="11"/>
      <name val="Merriweather"/>
    </font>
    <font>
      <b/>
      <sz val="12"/>
      <name val="Merriweather"/>
    </font>
    <font>
      <sz val="11"/>
      <name val="Calibri"/>
      <family val="2"/>
    </font>
    <font>
      <sz val="11"/>
      <name val="Calibri"/>
      <family val="2"/>
    </font>
    <font>
      <i/>
      <sz val="11"/>
      <name val="Merriweather"/>
    </font>
    <font>
      <b/>
      <sz val="11"/>
      <name val="Merriweather"/>
    </font>
    <font>
      <b/>
      <sz val="10"/>
      <name val="Merriweather"/>
    </font>
    <font>
      <b/>
      <i/>
      <sz val="11"/>
      <name val="Merriweather"/>
    </font>
    <font>
      <b/>
      <i/>
      <u/>
      <sz val="11"/>
      <name val="Merriweather"/>
    </font>
    <font>
      <b/>
      <i/>
      <u/>
      <sz val="11"/>
      <name val="Merriweather"/>
    </font>
    <font>
      <b/>
      <i/>
      <sz val="11"/>
      <color rgb="FFFF0000"/>
      <name val="Merriweather"/>
    </font>
    <font>
      <b/>
      <sz val="11"/>
      <name val="Calibri"/>
      <family val="2"/>
    </font>
    <font>
      <b/>
      <sz val="11"/>
      <color rgb="FFFF0000"/>
      <name val="Merriweather"/>
    </font>
    <font>
      <b/>
      <i/>
      <sz val="12"/>
      <name val="Merriweather"/>
    </font>
    <font>
      <i/>
      <sz val="11"/>
      <color rgb="FF000000"/>
      <name val="Merriweather"/>
    </font>
    <font>
      <b/>
      <i/>
      <sz val="11"/>
      <color rgb="FF000000"/>
      <name val="Merriweather"/>
    </font>
    <font>
      <sz val="11"/>
      <color rgb="FF000000"/>
      <name val="Merriweather"/>
    </font>
    <font>
      <b/>
      <sz val="11"/>
      <color rgb="FF000000"/>
      <name val="Merriweather"/>
    </font>
    <font>
      <sz val="10"/>
      <color rgb="FF000000"/>
      <name val="Sylfaen"/>
      <family val="1"/>
    </font>
    <font>
      <sz val="11"/>
      <color rgb="FF000000"/>
      <name val="Calibri"/>
      <family val="2"/>
    </font>
    <font>
      <sz val="11"/>
      <color rgb="FF000000"/>
      <name val="Calibri"/>
      <family val="2"/>
    </font>
    <font>
      <sz val="11"/>
      <color rgb="FF000000"/>
      <name val="Sylfaen"/>
      <family val="1"/>
    </font>
    <font>
      <b/>
      <sz val="11"/>
      <color rgb="FFFF0000"/>
      <name val="Calibri"/>
      <family val="2"/>
    </font>
    <font>
      <sz val="11"/>
      <name val="Calibri"/>
      <family val="2"/>
    </font>
    <font>
      <sz val="11"/>
      <color rgb="FFFF0000"/>
      <name val="Merriweather"/>
    </font>
    <font>
      <b/>
      <sz val="11"/>
      <color rgb="FFC00000"/>
      <name val="Merriweather"/>
    </font>
    <font>
      <b/>
      <sz val="11"/>
      <color rgb="FF0070C0"/>
      <name val="Merriweather"/>
    </font>
    <font>
      <b/>
      <sz val="11"/>
      <color rgb="FF000000"/>
      <name val="Calibri"/>
      <family val="2"/>
    </font>
    <font>
      <b/>
      <sz val="11"/>
      <color rgb="FF0070C0"/>
      <name val="Calibri"/>
      <family val="2"/>
    </font>
    <font>
      <b/>
      <sz val="11"/>
      <color rgb="FFC00000"/>
      <name val="Calibri"/>
      <family val="2"/>
    </font>
    <font>
      <b/>
      <sz val="11"/>
      <color rgb="FF002060"/>
      <name val="Calibri"/>
      <family val="2"/>
    </font>
    <font>
      <b/>
      <i/>
      <sz val="11"/>
      <color theme="0"/>
      <name val="Merriweather"/>
    </font>
    <font>
      <b/>
      <sz val="11"/>
      <color theme="0"/>
      <name val="Merriweather"/>
    </font>
  </fonts>
  <fills count="17">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ECECEC"/>
        <bgColor rgb="FFECECEC"/>
      </patternFill>
    </fill>
    <fill>
      <patternFill patternType="solid">
        <fgColor rgb="FFFFFF00"/>
        <bgColor indexed="64"/>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C000"/>
        <bgColor rgb="FFFFFFFF"/>
      </patternFill>
    </fill>
    <fill>
      <patternFill patternType="solid">
        <fgColor theme="0" tint="-4.9989318521683403E-2"/>
        <bgColor indexed="64"/>
      </patternFill>
    </fill>
  </fills>
  <borders count="13">
    <border>
      <left/>
      <right/>
      <top/>
      <bottom/>
      <diagonal/>
    </border>
    <border>
      <left/>
      <right/>
      <top/>
      <bottom/>
      <diagonal/>
    </border>
    <border>
      <left/>
      <right/>
      <top/>
      <bottom style="thin">
        <color rgb="FF2E75B5"/>
      </bottom>
      <diagonal/>
    </border>
    <border>
      <left style="thin">
        <color rgb="FF2E75B5"/>
      </left>
      <right style="thin">
        <color rgb="FF2E75B5"/>
      </right>
      <top style="thin">
        <color rgb="FF2E75B5"/>
      </top>
      <bottom style="thin">
        <color rgb="FF2E75B5"/>
      </bottom>
      <diagonal/>
    </border>
    <border>
      <left style="thin">
        <color rgb="FF2E75B5"/>
      </left>
      <right style="thin">
        <color rgb="FF2E75B5"/>
      </right>
      <top style="thin">
        <color rgb="FF2E75B5"/>
      </top>
      <bottom/>
      <diagonal/>
    </border>
    <border>
      <left style="thin">
        <color rgb="FF2E75B5"/>
      </left>
      <right/>
      <top style="thin">
        <color rgb="FF2E75B5"/>
      </top>
      <bottom style="thin">
        <color rgb="FF2E75B5"/>
      </bottom>
      <diagonal/>
    </border>
    <border>
      <left/>
      <right/>
      <top style="thin">
        <color rgb="FF2E75B5"/>
      </top>
      <bottom style="thin">
        <color rgb="FF2E75B5"/>
      </bottom>
      <diagonal/>
    </border>
    <border>
      <left/>
      <right/>
      <top style="thin">
        <color rgb="FF2E75B5"/>
      </top>
      <bottom style="thin">
        <color rgb="FF2E75B5"/>
      </bottom>
      <diagonal/>
    </border>
    <border>
      <left/>
      <right style="thin">
        <color rgb="FF2E75B5"/>
      </right>
      <top style="thin">
        <color rgb="FF2E75B5"/>
      </top>
      <bottom style="thin">
        <color rgb="FF2E75B5"/>
      </bottom>
      <diagonal/>
    </border>
    <border>
      <left/>
      <right style="thin">
        <color rgb="FF2E75B5"/>
      </right>
      <top/>
      <bottom/>
      <diagonal/>
    </border>
    <border>
      <left style="thin">
        <color rgb="FF2E75B5"/>
      </left>
      <right style="thin">
        <color rgb="FF2E75B5"/>
      </right>
      <top/>
      <bottom style="thin">
        <color rgb="FF2E75B5"/>
      </bottom>
      <diagonal/>
    </border>
    <border>
      <left/>
      <right style="thin">
        <color rgb="FF2E75B5"/>
      </right>
      <top/>
      <bottom/>
      <diagonal/>
    </border>
    <border>
      <left/>
      <right/>
      <top style="thin">
        <color rgb="FF2E75B5"/>
      </top>
      <bottom/>
      <diagonal/>
    </border>
  </borders>
  <cellStyleXfs count="7">
    <xf numFmtId="0" fontId="0" fillId="0" borderId="0"/>
    <xf numFmtId="43" fontId="21" fillId="0" borderId="0" applyFont="0" applyFill="0" applyBorder="0" applyAlignment="0" applyProtection="0"/>
    <xf numFmtId="9" fontId="21" fillId="0" borderId="0" applyFont="0" applyFill="0" applyBorder="0" applyAlignment="0" applyProtection="0"/>
    <xf numFmtId="0" fontId="22" fillId="0" borderId="1"/>
    <xf numFmtId="0" fontId="21" fillId="0" borderId="1"/>
    <xf numFmtId="43" fontId="21" fillId="0" borderId="1" applyFont="0" applyFill="0" applyBorder="0" applyAlignment="0" applyProtection="0"/>
    <xf numFmtId="0" fontId="21" fillId="0" borderId="1"/>
  </cellStyleXfs>
  <cellXfs count="441">
    <xf numFmtId="0" fontId="0" fillId="0" borderId="0" xfId="0" applyFont="1" applyAlignment="1"/>
    <xf numFmtId="0" fontId="0" fillId="0" borderId="0" xfId="0" applyFont="1"/>
    <xf numFmtId="164" fontId="0" fillId="0" borderId="0" xfId="0" applyNumberFormat="1" applyFont="1"/>
    <xf numFmtId="164" fontId="1" fillId="0" borderId="0" xfId="0" applyNumberFormat="1"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0" borderId="0" xfId="0" applyFont="1" applyAlignment="1">
      <alignment horizontal="left" vertical="center" wrapText="1"/>
    </xf>
    <xf numFmtId="0" fontId="5" fillId="0" borderId="0" xfId="0" applyFont="1"/>
    <xf numFmtId="49" fontId="6" fillId="0" borderId="3" xfId="0" applyNumberFormat="1" applyFont="1" applyBorder="1" applyAlignment="1">
      <alignment horizontal="left" vertical="center" wrapText="1"/>
    </xf>
    <xf numFmtId="0" fontId="5" fillId="0" borderId="2" xfId="0" applyFont="1" applyBorder="1"/>
    <xf numFmtId="0" fontId="7" fillId="0" borderId="4" xfId="0" applyFont="1" applyBorder="1" applyAlignment="1">
      <alignment horizontal="center" vertical="center" wrapText="1"/>
    </xf>
    <xf numFmtId="0" fontId="2" fillId="2" borderId="9" xfId="0" applyFont="1" applyFill="1" applyBorder="1" applyAlignment="1">
      <alignment horizontal="center" vertical="center" wrapText="1"/>
    </xf>
    <xf numFmtId="0" fontId="8" fillId="0" borderId="4" xfId="0"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0" fontId="7" fillId="3" borderId="3" xfId="0" applyFont="1" applyFill="1" applyBorder="1" applyAlignment="1">
      <alignment vertical="center" wrapText="1"/>
    </xf>
    <xf numFmtId="164" fontId="7" fillId="3" borderId="3"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0" fillId="2" borderId="9"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164" fontId="12" fillId="4" borderId="3" xfId="0" applyNumberFormat="1" applyFont="1" applyFill="1" applyBorder="1" applyAlignment="1">
      <alignment horizontal="center" vertical="center" wrapText="1"/>
    </xf>
    <xf numFmtId="0" fontId="9" fillId="2" borderId="1" xfId="0" applyFont="1" applyFill="1" applyBorder="1" applyAlignment="1">
      <alignment vertical="center" wrapText="1"/>
    </xf>
    <xf numFmtId="49" fontId="9" fillId="5" borderId="3" xfId="0" applyNumberFormat="1" applyFont="1" applyFill="1" applyBorder="1" applyAlignment="1">
      <alignment horizontal="center" vertical="center" wrapText="1"/>
    </xf>
    <xf numFmtId="0" fontId="7" fillId="5" borderId="3" xfId="0" applyFont="1" applyFill="1" applyBorder="1" applyAlignment="1">
      <alignment vertical="center" wrapText="1"/>
    </xf>
    <xf numFmtId="164" fontId="7" fillId="5"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2" fillId="5" borderId="3" xfId="0" applyFont="1" applyFill="1" applyBorder="1" applyAlignment="1">
      <alignment horizontal="left" vertical="center" wrapText="1"/>
    </xf>
    <xf numFmtId="164" fontId="14" fillId="5" borderId="3" xfId="0"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vertical="center" wrapText="1"/>
    </xf>
    <xf numFmtId="164"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164" fontId="9" fillId="0" borderId="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164" fontId="12" fillId="0" borderId="3"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9" fillId="0" borderId="3" xfId="0" applyFont="1" applyBorder="1" applyAlignment="1">
      <alignment vertical="center" wrapText="1"/>
    </xf>
    <xf numFmtId="49" fontId="2" fillId="2" borderId="9"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4" fillId="2" borderId="1" xfId="0" applyFont="1" applyFill="1" applyBorder="1" applyAlignment="1">
      <alignment vertical="center" wrapText="1"/>
    </xf>
    <xf numFmtId="49" fontId="7" fillId="5" borderId="3" xfId="0" applyNumberFormat="1" applyFont="1" applyFill="1" applyBorder="1" applyAlignment="1">
      <alignment horizontal="center" vertical="center" wrapText="1"/>
    </xf>
    <xf numFmtId="49" fontId="12" fillId="5" borderId="3"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164" fontId="2" fillId="2" borderId="1" xfId="0" applyNumberFormat="1" applyFont="1" applyFill="1" applyBorder="1" applyAlignment="1">
      <alignment vertical="center" wrapText="1"/>
    </xf>
    <xf numFmtId="0" fontId="6" fillId="0" borderId="3" xfId="0" applyFont="1" applyBorder="1" applyAlignment="1">
      <alignment horizontal="left" vertical="center" wrapText="1"/>
    </xf>
    <xf numFmtId="164" fontId="6" fillId="2" borderId="3" xfId="0" applyNumberFormat="1" applyFont="1" applyFill="1" applyBorder="1" applyAlignment="1">
      <alignment horizontal="center" vertical="center" wrapText="1"/>
    </xf>
    <xf numFmtId="0" fontId="2" fillId="0" borderId="3" xfId="0" applyFont="1" applyBorder="1" applyAlignment="1">
      <alignment vertical="center" wrapText="1"/>
    </xf>
    <xf numFmtId="0" fontId="15" fillId="0" borderId="3" xfId="0" applyFont="1" applyBorder="1" applyAlignment="1">
      <alignment vertical="center" wrapText="1"/>
    </xf>
    <xf numFmtId="49" fontId="7" fillId="0" borderId="11" xfId="0" applyNumberFormat="1" applyFont="1" applyBorder="1" applyAlignment="1">
      <alignment horizontal="center" vertical="center" wrapText="1"/>
    </xf>
    <xf numFmtId="0" fontId="9" fillId="0" borderId="0" xfId="0" applyFont="1" applyAlignment="1">
      <alignment vertical="center" wrapText="1"/>
    </xf>
    <xf numFmtId="0" fontId="16" fillId="2" borderId="3"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6" fillId="0" borderId="3" xfId="0" applyNumberFormat="1" applyFont="1" applyBorder="1" applyAlignment="1">
      <alignment horizontal="center" vertical="center" wrapText="1"/>
    </xf>
    <xf numFmtId="49" fontId="17" fillId="2" borderId="9"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8" fillId="2" borderId="3" xfId="0" applyFont="1" applyFill="1" applyBorder="1" applyAlignment="1">
      <alignment vertical="center" wrapText="1"/>
    </xf>
    <xf numFmtId="164" fontId="17" fillId="2" borderId="3" xfId="0" applyNumberFormat="1" applyFont="1" applyFill="1" applyBorder="1" applyAlignment="1">
      <alignment horizontal="center" vertical="center" wrapText="1"/>
    </xf>
    <xf numFmtId="0" fontId="17" fillId="2" borderId="1" xfId="0" applyFont="1" applyFill="1" applyBorder="1" applyAlignment="1">
      <alignment vertical="center" wrapText="1"/>
    </xf>
    <xf numFmtId="0" fontId="9" fillId="2" borderId="3" xfId="0" applyFont="1" applyFill="1" applyBorder="1" applyAlignment="1">
      <alignment vertical="center" wrapText="1"/>
    </xf>
    <xf numFmtId="49" fontId="9" fillId="0" borderId="11" xfId="0" applyNumberFormat="1" applyFont="1" applyBorder="1" applyAlignment="1">
      <alignment horizontal="center" vertical="center" wrapText="1"/>
    </xf>
    <xf numFmtId="0" fontId="6" fillId="0" borderId="3" xfId="0" applyFont="1" applyBorder="1" applyAlignment="1">
      <alignment vertical="center" wrapText="1"/>
    </xf>
    <xf numFmtId="49" fontId="7" fillId="0" borderId="3" xfId="0" applyNumberFormat="1" applyFont="1" applyBorder="1" applyAlignment="1">
      <alignment horizontal="left" vertical="center" wrapText="1"/>
    </xf>
    <xf numFmtId="164" fontId="6"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0" borderId="3" xfId="0" applyNumberFormat="1" applyFont="1" applyBorder="1" applyAlignment="1">
      <alignment horizontal="left" vertical="center" wrapText="1"/>
    </xf>
    <xf numFmtId="49" fontId="19" fillId="0" borderId="11" xfId="0" applyNumberFormat="1" applyFont="1" applyBorder="1" applyAlignment="1">
      <alignment horizontal="center" vertical="center" wrapText="1"/>
    </xf>
    <xf numFmtId="0" fontId="18" fillId="0" borderId="3" xfId="0" applyFont="1" applyBorder="1" applyAlignment="1">
      <alignment vertical="center" wrapText="1"/>
    </xf>
    <xf numFmtId="164" fontId="19" fillId="5" borderId="3"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3" xfId="0" applyFont="1" applyFill="1" applyBorder="1" applyAlignment="1">
      <alignment vertical="center" wrapText="1"/>
    </xf>
    <xf numFmtId="164" fontId="7" fillId="2" borderId="3" xfId="0" applyNumberFormat="1" applyFont="1" applyFill="1" applyBorder="1" applyAlignment="1">
      <alignment horizontal="center" vertical="center" wrapText="1"/>
    </xf>
    <xf numFmtId="164" fontId="17" fillId="0" borderId="3" xfId="0" applyNumberFormat="1" applyFont="1" applyBorder="1" applyAlignment="1">
      <alignment horizontal="center" vertical="center" wrapText="1"/>
    </xf>
    <xf numFmtId="49" fontId="19" fillId="2" borderId="9" xfId="0" applyNumberFormat="1" applyFont="1" applyFill="1" applyBorder="1" applyAlignment="1">
      <alignment horizontal="center" vertical="center" wrapText="1"/>
    </xf>
    <xf numFmtId="0" fontId="17" fillId="0" borderId="3" xfId="0" applyFont="1" applyBorder="1" applyAlignment="1">
      <alignment vertical="center" wrapText="1"/>
    </xf>
    <xf numFmtId="0" fontId="19" fillId="2" borderId="1" xfId="0" applyFont="1" applyFill="1" applyBorder="1" applyAlignment="1">
      <alignment vertical="center" wrapText="1"/>
    </xf>
    <xf numFmtId="49" fontId="7" fillId="0" borderId="11" xfId="0" applyNumberFormat="1" applyFont="1" applyBorder="1" applyAlignment="1">
      <alignment horizontal="center" vertical="center" wrapText="1"/>
    </xf>
    <xf numFmtId="164" fontId="7" fillId="5" borderId="3" xfId="0" applyNumberFormat="1" applyFont="1" applyFill="1" applyBorder="1" applyAlignment="1">
      <alignment horizontal="center" vertical="center" wrapText="1"/>
    </xf>
    <xf numFmtId="0" fontId="0" fillId="0" borderId="0" xfId="0" applyFont="1" applyAlignment="1"/>
    <xf numFmtId="164" fontId="6" fillId="0" borderId="3" xfId="0" applyNumberFormat="1" applyFont="1" applyFill="1" applyBorder="1" applyAlignment="1">
      <alignment horizontal="center" vertical="center" wrapText="1"/>
    </xf>
    <xf numFmtId="43" fontId="0" fillId="0" borderId="0" xfId="1" applyFont="1" applyAlignment="1">
      <alignment horizontal="center" vertical="center"/>
    </xf>
    <xf numFmtId="164" fontId="5" fillId="0" borderId="2" xfId="0" applyNumberFormat="1" applyFont="1" applyBorder="1"/>
    <xf numFmtId="3" fontId="9" fillId="4"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0" fontId="22" fillId="0" borderId="0" xfId="0" applyFont="1" applyAlignment="1"/>
    <xf numFmtId="164" fontId="9" fillId="0"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164" fontId="6" fillId="8" borderId="3" xfId="0" applyNumberFormat="1" applyFont="1" applyFill="1" applyBorder="1" applyAlignment="1">
      <alignment horizontal="center" vertical="center" wrapText="1"/>
    </xf>
    <xf numFmtId="164" fontId="6" fillId="9" borderId="3" xfId="0" applyNumberFormat="1" applyFont="1" applyFill="1" applyBorder="1" applyAlignment="1">
      <alignment horizontal="center" vertical="center" wrapText="1"/>
    </xf>
    <xf numFmtId="164" fontId="9" fillId="7" borderId="3" xfId="0" applyNumberFormat="1" applyFont="1" applyFill="1" applyBorder="1" applyAlignment="1">
      <alignment horizontal="center" vertical="center" wrapText="1"/>
    </xf>
    <xf numFmtId="49" fontId="7" fillId="8" borderId="11"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9" fontId="6" fillId="8" borderId="3" xfId="0" applyNumberFormat="1" applyFont="1" applyFill="1" applyBorder="1" applyAlignment="1">
      <alignment horizontal="left" vertical="center" wrapText="1"/>
    </xf>
    <xf numFmtId="0" fontId="9" fillId="7" borderId="1" xfId="0" applyFont="1" applyFill="1" applyBorder="1" applyAlignment="1">
      <alignment vertical="center" wrapText="1"/>
    </xf>
    <xf numFmtId="0" fontId="0" fillId="8" borderId="0" xfId="0" applyFont="1" applyFill="1" applyAlignment="1"/>
    <xf numFmtId="0" fontId="5" fillId="0" borderId="2" xfId="0" applyFont="1" applyFill="1" applyBorder="1"/>
    <xf numFmtId="164" fontId="7" fillId="0" borderId="3"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xf numFmtId="0" fontId="7" fillId="0" borderId="4" xfId="0" applyFont="1" applyBorder="1" applyAlignment="1">
      <alignment horizontal="center" vertical="center" wrapText="1"/>
    </xf>
    <xf numFmtId="9" fontId="7" fillId="2" borderId="3" xfId="2" applyFont="1" applyFill="1" applyBorder="1" applyAlignment="1">
      <alignment horizontal="center" vertical="center" wrapText="1"/>
    </xf>
    <xf numFmtId="0" fontId="22" fillId="0" borderId="0" xfId="0" applyFont="1" applyAlignment="1">
      <alignment horizontal="center" vertical="center"/>
    </xf>
    <xf numFmtId="0" fontId="0" fillId="0" borderId="0" xfId="0" applyFont="1" applyAlignment="1">
      <alignment horizontal="center" vertical="center"/>
    </xf>
    <xf numFmtId="166" fontId="0" fillId="0" borderId="0" xfId="0" applyNumberFormat="1" applyFont="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43" fontId="0" fillId="0" borderId="0" xfId="1" applyFont="1" applyAlignment="1">
      <alignment wrapText="1"/>
    </xf>
    <xf numFmtId="0" fontId="0" fillId="0" borderId="0" xfId="0" applyFont="1" applyAlignment="1">
      <alignment horizontal="center" vertical="center" wrapText="1"/>
    </xf>
    <xf numFmtId="0" fontId="22" fillId="0" borderId="0" xfId="0" applyFont="1" applyAlignment="1">
      <alignment horizontal="center" vertical="center" wrapText="1"/>
    </xf>
    <xf numFmtId="43" fontId="0" fillId="0" borderId="0" xfId="0" applyNumberFormat="1" applyFont="1" applyAlignment="1"/>
    <xf numFmtId="0" fontId="7" fillId="2" borderId="11" xfId="0" applyNumberFormat="1" applyFont="1" applyFill="1" applyBorder="1" applyAlignment="1">
      <alignment horizontal="center" vertical="center" wrapText="1"/>
    </xf>
    <xf numFmtId="0" fontId="0" fillId="0" borderId="0" xfId="0" applyFont="1" applyAlignment="1">
      <alignment horizontal="left"/>
    </xf>
    <xf numFmtId="0" fontId="30" fillId="0" borderId="0" xfId="0" applyFont="1" applyAlignment="1">
      <alignment vertical="center"/>
    </xf>
    <xf numFmtId="0" fontId="0" fillId="0" borderId="12" xfId="0" applyFont="1" applyBorder="1"/>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0" fillId="0" borderId="1" xfId="0" applyFont="1" applyBorder="1"/>
    <xf numFmtId="0" fontId="27" fillId="0" borderId="1" xfId="0" applyFont="1" applyFill="1" applyBorder="1" applyAlignment="1">
      <alignment vertical="center" wrapText="1"/>
    </xf>
    <xf numFmtId="0" fontId="28" fillId="0" borderId="1" xfId="0" applyFont="1" applyFill="1" applyBorder="1" applyAlignment="1">
      <alignment vertical="center" wrapText="1"/>
    </xf>
    <xf numFmtId="165" fontId="31" fillId="0" borderId="1" xfId="0" applyNumberFormat="1" applyFont="1" applyBorder="1" applyAlignment="1">
      <alignment vertical="center"/>
    </xf>
    <xf numFmtId="0" fontId="31" fillId="0" borderId="1" xfId="0" applyFont="1" applyBorder="1" applyAlignment="1">
      <alignment horizontal="center" vertical="center"/>
    </xf>
    <xf numFmtId="164" fontId="30" fillId="0" borderId="1" xfId="0" applyNumberFormat="1" applyFont="1" applyBorder="1" applyAlignment="1">
      <alignment vertical="center"/>
    </xf>
    <xf numFmtId="0" fontId="30" fillId="0" borderId="1" xfId="0" applyFont="1" applyBorder="1" applyAlignment="1">
      <alignment horizontal="center" vertical="center"/>
    </xf>
    <xf numFmtId="165" fontId="30" fillId="0" borderId="1" xfId="0" applyNumberFormat="1" applyFont="1" applyBorder="1" applyAlignment="1">
      <alignment vertical="center"/>
    </xf>
    <xf numFmtId="0" fontId="22" fillId="0" borderId="1" xfId="3" applyFont="1"/>
    <xf numFmtId="164" fontId="22" fillId="0" borderId="1" xfId="3" applyNumberFormat="1" applyFont="1"/>
    <xf numFmtId="164" fontId="22" fillId="0" borderId="1" xfId="3" applyNumberFormat="1" applyFont="1" applyAlignment="1">
      <alignment horizontal="center" vertical="center"/>
    </xf>
    <xf numFmtId="164" fontId="24" fillId="0" borderId="1" xfId="3" applyNumberFormat="1" applyFont="1" applyAlignment="1">
      <alignment horizontal="center"/>
    </xf>
    <xf numFmtId="0" fontId="22" fillId="0" borderId="1" xfId="3" applyFont="1" applyAlignment="1"/>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0" fontId="2" fillId="2" borderId="11" xfId="3" applyFont="1" applyFill="1" applyBorder="1" applyAlignment="1">
      <alignment horizontal="center" vertical="center" wrapText="1"/>
    </xf>
    <xf numFmtId="0" fontId="7" fillId="0" borderId="4" xfId="3" applyFont="1" applyBorder="1" applyAlignment="1">
      <alignment horizontal="center" vertical="center" wrapText="1"/>
    </xf>
    <xf numFmtId="164" fontId="8" fillId="0" borderId="4" xfId="3" applyNumberFormat="1" applyFont="1" applyBorder="1" applyAlignment="1">
      <alignment horizontal="center" vertical="center" wrapText="1"/>
    </xf>
    <xf numFmtId="0" fontId="8" fillId="0" borderId="4" xfId="3" applyFont="1" applyBorder="1" applyAlignment="1">
      <alignment horizontal="center" vertical="center" wrapText="1"/>
    </xf>
    <xf numFmtId="49" fontId="7" fillId="2" borderId="11" xfId="3" applyNumberFormat="1" applyFont="1" applyFill="1" applyBorder="1" applyAlignment="1">
      <alignment horizontal="center" vertical="center" wrapText="1"/>
    </xf>
    <xf numFmtId="49" fontId="9" fillId="3" borderId="3" xfId="3" applyNumberFormat="1" applyFont="1" applyFill="1" applyBorder="1" applyAlignment="1">
      <alignment horizontal="center" vertical="center" wrapText="1"/>
    </xf>
    <xf numFmtId="0" fontId="7" fillId="3" borderId="3" xfId="3" applyFont="1" applyFill="1" applyBorder="1" applyAlignment="1">
      <alignment vertical="center" wrapText="1"/>
    </xf>
    <xf numFmtId="164" fontId="7" fillId="3" borderId="3" xfId="3" applyNumberFormat="1"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9" fillId="4" borderId="3" xfId="3" applyFont="1" applyFill="1" applyBorder="1" applyAlignment="1">
      <alignment horizontal="center" vertical="center" wrapText="1"/>
    </xf>
    <xf numFmtId="0" fontId="12" fillId="4" borderId="3" xfId="3" applyFont="1" applyFill="1" applyBorder="1" applyAlignment="1">
      <alignment horizontal="left" vertical="center" wrapText="1"/>
    </xf>
    <xf numFmtId="164" fontId="12" fillId="4" borderId="3" xfId="3" applyNumberFormat="1" applyFont="1" applyFill="1" applyBorder="1" applyAlignment="1">
      <alignment horizontal="center" vertical="center" wrapText="1"/>
    </xf>
    <xf numFmtId="49" fontId="9" fillId="5" borderId="3" xfId="3" applyNumberFormat="1" applyFont="1" applyFill="1" applyBorder="1" applyAlignment="1">
      <alignment horizontal="center" vertical="center" wrapText="1"/>
    </xf>
    <xf numFmtId="0" fontId="7" fillId="5" borderId="3" xfId="3" applyFont="1" applyFill="1" applyBorder="1" applyAlignment="1">
      <alignment vertical="center" wrapText="1"/>
    </xf>
    <xf numFmtId="164" fontId="7" fillId="5" borderId="3" xfId="3" applyNumberFormat="1" applyFont="1" applyFill="1" applyBorder="1" applyAlignment="1">
      <alignment horizontal="center" vertical="center" wrapText="1"/>
    </xf>
    <xf numFmtId="0" fontId="12" fillId="5" borderId="3" xfId="3" applyFont="1" applyFill="1" applyBorder="1" applyAlignment="1">
      <alignment horizontal="left" vertical="center" wrapText="1"/>
    </xf>
    <xf numFmtId="164" fontId="14" fillId="5" borderId="3" xfId="3" applyNumberFormat="1" applyFont="1" applyFill="1" applyBorder="1" applyAlignment="1">
      <alignment horizontal="center" vertical="center" wrapText="1"/>
    </xf>
    <xf numFmtId="0" fontId="9" fillId="0" borderId="3" xfId="3" applyFont="1" applyBorder="1" applyAlignment="1">
      <alignment horizontal="center" vertical="center" wrapText="1"/>
    </xf>
    <xf numFmtId="0" fontId="9" fillId="0" borderId="3" xfId="3" applyFont="1" applyBorder="1" applyAlignment="1">
      <alignment horizontal="left" vertical="center" wrapText="1"/>
    </xf>
    <xf numFmtId="164" fontId="9" fillId="0" borderId="3" xfId="3" applyNumberFormat="1" applyFont="1" applyBorder="1" applyAlignment="1">
      <alignment horizontal="center" vertical="center" wrapText="1"/>
    </xf>
    <xf numFmtId="0" fontId="12" fillId="0" borderId="3" xfId="3" applyFont="1" applyBorder="1" applyAlignment="1">
      <alignment horizontal="left" vertical="center" wrapText="1"/>
    </xf>
    <xf numFmtId="164" fontId="12" fillId="0" borderId="3" xfId="3" applyNumberFormat="1" applyFont="1" applyBorder="1" applyAlignment="1">
      <alignment horizontal="center" vertical="center" wrapText="1"/>
    </xf>
    <xf numFmtId="0" fontId="9" fillId="0" borderId="3" xfId="3" applyFont="1" applyBorder="1" applyAlignment="1">
      <alignment vertical="center" wrapText="1"/>
    </xf>
    <xf numFmtId="164" fontId="7" fillId="0" borderId="3" xfId="3" applyNumberFormat="1" applyFont="1" applyBorder="1" applyAlignment="1">
      <alignment horizontal="center" vertical="center" wrapText="1"/>
    </xf>
    <xf numFmtId="49" fontId="2" fillId="2" borderId="11" xfId="3" applyNumberFormat="1" applyFont="1" applyFill="1" applyBorder="1" applyAlignment="1">
      <alignment horizontal="center" vertical="center" wrapText="1"/>
    </xf>
    <xf numFmtId="164" fontId="9" fillId="2" borderId="3" xfId="3" applyNumberFormat="1" applyFont="1" applyFill="1" applyBorder="1" applyAlignment="1">
      <alignment horizontal="center" vertical="center" wrapText="1"/>
    </xf>
    <xf numFmtId="49" fontId="14" fillId="2" borderId="11" xfId="3" applyNumberFormat="1" applyFont="1" applyFill="1" applyBorder="1" applyAlignment="1">
      <alignment horizontal="center" vertical="center" wrapText="1"/>
    </xf>
    <xf numFmtId="0" fontId="12" fillId="0" borderId="3" xfId="3" applyFont="1" applyBorder="1" applyAlignment="1">
      <alignment horizontal="center" vertical="center" wrapText="1"/>
    </xf>
    <xf numFmtId="0" fontId="7" fillId="0" borderId="3" xfId="3" applyFont="1" applyBorder="1" applyAlignment="1">
      <alignment vertical="center" wrapText="1"/>
    </xf>
    <xf numFmtId="0" fontId="22" fillId="0" borderId="1" xfId="3" applyFont="1" applyAlignment="1">
      <alignment wrapText="1"/>
    </xf>
    <xf numFmtId="49" fontId="7" fillId="5" borderId="3" xfId="3" applyNumberFormat="1" applyFont="1" applyFill="1" applyBorder="1" applyAlignment="1">
      <alignment horizontal="center" vertical="center" wrapText="1"/>
    </xf>
    <xf numFmtId="49" fontId="12" fillId="5" borderId="3" xfId="3" applyNumberFormat="1" applyFont="1" applyFill="1" applyBorder="1" applyAlignment="1">
      <alignment horizontal="center" vertical="center" wrapText="1"/>
    </xf>
    <xf numFmtId="49" fontId="9" fillId="2" borderId="11" xfId="3" applyNumberFormat="1" applyFont="1" applyFill="1" applyBorder="1" applyAlignment="1">
      <alignment horizontal="center" vertical="center" wrapText="1"/>
    </xf>
    <xf numFmtId="0" fontId="6" fillId="0" borderId="3" xfId="3" applyFont="1" applyBorder="1" applyAlignment="1">
      <alignment horizontal="left" vertical="center" wrapText="1"/>
    </xf>
    <xf numFmtId="164" fontId="6" fillId="0" borderId="3" xfId="3" applyNumberFormat="1" applyFont="1" applyBorder="1" applyAlignment="1">
      <alignment horizontal="center" vertical="center" wrapText="1"/>
    </xf>
    <xf numFmtId="164" fontId="6" fillId="2" borderId="3" xfId="3" applyNumberFormat="1" applyFont="1" applyFill="1" applyBorder="1" applyAlignment="1">
      <alignment horizontal="center" vertical="center" wrapText="1"/>
    </xf>
    <xf numFmtId="0" fontId="2" fillId="0" borderId="3" xfId="3" applyFont="1" applyBorder="1" applyAlignment="1">
      <alignment vertical="center" wrapText="1"/>
    </xf>
    <xf numFmtId="164" fontId="2" fillId="0" borderId="3" xfId="3" applyNumberFormat="1" applyFont="1" applyBorder="1" applyAlignment="1">
      <alignment horizontal="center" vertical="center" wrapText="1"/>
    </xf>
    <xf numFmtId="0" fontId="15" fillId="0" borderId="3" xfId="3" applyFont="1" applyBorder="1" applyAlignment="1">
      <alignment vertical="center" wrapText="1"/>
    </xf>
    <xf numFmtId="164" fontId="15" fillId="0" borderId="3" xfId="3" applyNumberFormat="1" applyFont="1" applyBorder="1" applyAlignment="1">
      <alignment horizontal="center" vertical="center" wrapText="1"/>
    </xf>
    <xf numFmtId="0" fontId="22" fillId="0" borderId="1" xfId="3" applyFont="1" applyAlignment="1">
      <alignment vertical="center" wrapText="1"/>
    </xf>
    <xf numFmtId="49" fontId="7" fillId="0" borderId="11" xfId="3" applyNumberFormat="1" applyFont="1" applyBorder="1" applyAlignment="1">
      <alignment horizontal="center" vertical="center" wrapText="1"/>
    </xf>
    <xf numFmtId="0" fontId="16" fillId="2" borderId="3" xfId="3" applyFont="1" applyFill="1" applyBorder="1" applyAlignment="1">
      <alignment horizontal="left" vertical="center" wrapText="1"/>
    </xf>
    <xf numFmtId="164" fontId="16" fillId="2" borderId="3" xfId="3" applyNumberFormat="1" applyFont="1" applyFill="1" applyBorder="1" applyAlignment="1">
      <alignment horizontal="center" vertical="center" wrapText="1"/>
    </xf>
    <xf numFmtId="49" fontId="6" fillId="0" borderId="3" xfId="3" applyNumberFormat="1" applyFont="1" applyBorder="1" applyAlignment="1">
      <alignment horizontal="left" vertical="center" wrapText="1"/>
    </xf>
    <xf numFmtId="49" fontId="17" fillId="2" borderId="11" xfId="3" applyNumberFormat="1" applyFont="1" applyFill="1" applyBorder="1" applyAlignment="1">
      <alignment horizontal="center" vertical="center" wrapText="1"/>
    </xf>
    <xf numFmtId="0" fontId="17" fillId="0" borderId="3" xfId="3" applyFont="1" applyBorder="1" applyAlignment="1">
      <alignment horizontal="center" vertical="center" wrapText="1"/>
    </xf>
    <xf numFmtId="0" fontId="18" fillId="2" borderId="3" xfId="3" applyFont="1" applyFill="1" applyBorder="1" applyAlignment="1">
      <alignment vertical="center" wrapText="1"/>
    </xf>
    <xf numFmtId="164" fontId="18" fillId="2" borderId="3" xfId="3" applyNumberFormat="1" applyFont="1" applyFill="1" applyBorder="1" applyAlignment="1">
      <alignment horizontal="center" vertical="center" wrapText="1"/>
    </xf>
    <xf numFmtId="164" fontId="16" fillId="0" borderId="3" xfId="3" applyNumberFormat="1" applyFont="1" applyBorder="1" applyAlignment="1">
      <alignment horizontal="center" vertical="center" wrapText="1"/>
    </xf>
    <xf numFmtId="0" fontId="9" fillId="2" borderId="3" xfId="3" applyFont="1" applyFill="1" applyBorder="1" applyAlignment="1">
      <alignment vertical="center" wrapText="1"/>
    </xf>
    <xf numFmtId="49" fontId="9" fillId="0" borderId="11" xfId="3" applyNumberFormat="1" applyFont="1" applyBorder="1" applyAlignment="1">
      <alignment horizontal="center" vertical="center" wrapText="1"/>
    </xf>
    <xf numFmtId="164" fontId="6" fillId="0" borderId="3" xfId="3" applyNumberFormat="1" applyFont="1" applyFill="1" applyBorder="1" applyAlignment="1">
      <alignment horizontal="center" vertical="center" wrapText="1"/>
    </xf>
    <xf numFmtId="164" fontId="6" fillId="6" borderId="3" xfId="3" applyNumberFormat="1" applyFont="1" applyFill="1" applyBorder="1" applyAlignment="1">
      <alignment horizontal="center" vertical="center" wrapText="1"/>
    </xf>
    <xf numFmtId="0" fontId="7" fillId="0" borderId="3" xfId="3" applyFont="1" applyBorder="1" applyAlignment="1">
      <alignment horizontal="center" vertical="center" wrapText="1"/>
    </xf>
    <xf numFmtId="49" fontId="7" fillId="0" borderId="3" xfId="3" applyNumberFormat="1" applyFont="1" applyBorder="1" applyAlignment="1">
      <alignment horizontal="left" vertical="center" wrapText="1"/>
    </xf>
    <xf numFmtId="0" fontId="6" fillId="0" borderId="3" xfId="3" applyFont="1" applyBorder="1" applyAlignment="1">
      <alignment vertical="center" wrapText="1"/>
    </xf>
    <xf numFmtId="49" fontId="9" fillId="2" borderId="3" xfId="3" applyNumberFormat="1" applyFont="1" applyFill="1" applyBorder="1" applyAlignment="1">
      <alignment horizontal="left" vertical="center" wrapText="1"/>
    </xf>
    <xf numFmtId="0" fontId="26" fillId="0" borderId="3" xfId="3" applyFont="1" applyBorder="1" applyAlignment="1">
      <alignment vertical="center" wrapText="1"/>
    </xf>
    <xf numFmtId="49" fontId="9" fillId="0" borderId="3" xfId="3" applyNumberFormat="1" applyFont="1" applyBorder="1" applyAlignment="1">
      <alignment horizontal="left" vertical="center" wrapText="1"/>
    </xf>
    <xf numFmtId="49" fontId="19" fillId="0" borderId="11" xfId="3" applyNumberFormat="1" applyFont="1" applyBorder="1" applyAlignment="1">
      <alignment horizontal="center" vertical="center" wrapText="1"/>
    </xf>
    <xf numFmtId="0" fontId="18" fillId="0" borderId="3" xfId="3" applyFont="1" applyBorder="1" applyAlignment="1">
      <alignment vertical="center" wrapText="1"/>
    </xf>
    <xf numFmtId="164" fontId="18" fillId="0" borderId="3" xfId="3" applyNumberFormat="1" applyFont="1" applyBorder="1" applyAlignment="1">
      <alignment horizontal="center" vertical="center" wrapText="1"/>
    </xf>
    <xf numFmtId="164" fontId="12" fillId="5" borderId="3" xfId="3" applyNumberFormat="1" applyFont="1" applyFill="1" applyBorder="1" applyAlignment="1">
      <alignment horizontal="center" vertical="center" wrapText="1"/>
    </xf>
    <xf numFmtId="164" fontId="17" fillId="0" borderId="3" xfId="3" applyNumberFormat="1" applyFont="1" applyBorder="1" applyAlignment="1">
      <alignment horizontal="center" vertical="center" wrapText="1"/>
    </xf>
    <xf numFmtId="49" fontId="19" fillId="2" borderId="11" xfId="3" applyNumberFormat="1" applyFont="1" applyFill="1" applyBorder="1" applyAlignment="1">
      <alignment horizontal="center" vertical="center" wrapText="1"/>
    </xf>
    <xf numFmtId="0" fontId="17" fillId="0" borderId="3" xfId="3" applyFont="1" applyBorder="1" applyAlignment="1">
      <alignment vertical="center" wrapText="1"/>
    </xf>
    <xf numFmtId="4" fontId="0" fillId="0" borderId="0" xfId="0" applyNumberFormat="1" applyFont="1"/>
    <xf numFmtId="43" fontId="0" fillId="0" borderId="0" xfId="0" applyNumberFormat="1" applyFont="1"/>
    <xf numFmtId="0" fontId="0" fillId="0" borderId="0" xfId="0" applyFont="1" applyAlignment="1"/>
    <xf numFmtId="0" fontId="27" fillId="0" borderId="3" xfId="0" applyFont="1" applyBorder="1" applyAlignment="1">
      <alignment horizontal="center" vertical="center" wrapText="1"/>
    </xf>
    <xf numFmtId="164" fontId="7" fillId="0" borderId="3" xfId="0" applyNumberFormat="1" applyFont="1" applyBorder="1" applyAlignment="1">
      <alignment horizontal="left" vertical="center" wrapText="1"/>
    </xf>
    <xf numFmtId="0" fontId="4" fillId="0" borderId="1" xfId="0" applyFont="1" applyBorder="1" applyAlignment="1">
      <alignment horizontal="left"/>
    </xf>
    <xf numFmtId="164" fontId="9" fillId="4" borderId="3" xfId="0" applyNumberFormat="1" applyFont="1" applyFill="1" applyBorder="1" applyAlignment="1">
      <alignment horizontal="left" vertical="center" wrapText="1"/>
    </xf>
    <xf numFmtId="164" fontId="6" fillId="0" borderId="3" xfId="0" applyNumberFormat="1" applyFont="1" applyFill="1" applyBorder="1" applyAlignment="1">
      <alignment horizontal="left" vertical="center" wrapText="1"/>
    </xf>
    <xf numFmtId="164" fontId="7" fillId="0" borderId="1" xfId="0" applyNumberFormat="1" applyFont="1" applyBorder="1" applyAlignment="1">
      <alignment horizontal="left" vertical="center" wrapText="1"/>
    </xf>
    <xf numFmtId="0" fontId="0" fillId="0" borderId="1" xfId="0" applyFont="1" applyBorder="1" applyAlignment="1">
      <alignment horizontal="left"/>
    </xf>
    <xf numFmtId="4" fontId="0" fillId="0" borderId="0" xfId="0" applyNumberFormat="1" applyFont="1" applyAlignment="1">
      <alignment horizontal="left"/>
    </xf>
    <xf numFmtId="43" fontId="0" fillId="0" borderId="0" xfId="0" applyNumberFormat="1" applyFont="1" applyAlignment="1">
      <alignment horizontal="left"/>
    </xf>
    <xf numFmtId="0" fontId="0" fillId="0" borderId="0" xfId="0" applyFont="1" applyAlignment="1"/>
    <xf numFmtId="0" fontId="0" fillId="0" borderId="0" xfId="0" applyFont="1" applyFill="1" applyAlignment="1"/>
    <xf numFmtId="0" fontId="0" fillId="0" borderId="0" xfId="0" applyFont="1" applyAlignment="1"/>
    <xf numFmtId="0" fontId="0" fillId="0" borderId="0" xfId="0" applyFont="1" applyFill="1" applyAlignment="1"/>
    <xf numFmtId="4" fontId="9" fillId="2" borderId="3" xfId="0" applyNumberFormat="1" applyFont="1" applyFill="1" applyBorder="1" applyAlignment="1">
      <alignment horizontal="center" vertical="center" wrapText="1"/>
    </xf>
    <xf numFmtId="0" fontId="0" fillId="0" borderId="0" xfId="0" applyFont="1" applyAlignment="1">
      <alignment horizontal="center"/>
    </xf>
    <xf numFmtId="164" fontId="0" fillId="0" borderId="0" xfId="0" applyNumberFormat="1" applyFont="1" applyAlignment="1"/>
    <xf numFmtId="43" fontId="0" fillId="0" borderId="0" xfId="1" applyFont="1" applyAlignment="1"/>
    <xf numFmtId="4" fontId="0" fillId="6" borderId="0" xfId="0" applyNumberFormat="1" applyFont="1" applyFill="1"/>
    <xf numFmtId="0" fontId="7" fillId="10" borderId="3" xfId="0" applyFont="1" applyFill="1" applyBorder="1" applyAlignment="1">
      <alignment horizontal="center" vertical="center" wrapText="1"/>
    </xf>
    <xf numFmtId="49" fontId="7" fillId="10" borderId="3" xfId="0" applyNumberFormat="1" applyFont="1" applyFill="1" applyBorder="1" applyAlignment="1">
      <alignment horizontal="center" vertical="center" wrapText="1"/>
    </xf>
    <xf numFmtId="0" fontId="7" fillId="11" borderId="3" xfId="0" applyFont="1" applyFill="1" applyBorder="1" applyAlignment="1">
      <alignment horizontal="center" vertical="center" wrapText="1"/>
    </xf>
    <xf numFmtId="49" fontId="7" fillId="11" borderId="3" xfId="0"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49" fontId="7" fillId="12" borderId="3" xfId="0" applyNumberFormat="1" applyFont="1" applyFill="1" applyBorder="1" applyAlignment="1">
      <alignment horizontal="center" vertical="center" wrapText="1"/>
    </xf>
    <xf numFmtId="0" fontId="7" fillId="13" borderId="3" xfId="0" applyFont="1" applyFill="1" applyBorder="1" applyAlignment="1">
      <alignment horizontal="center" vertical="center" wrapText="1"/>
    </xf>
    <xf numFmtId="49" fontId="7" fillId="13" borderId="3" xfId="0" applyNumberFormat="1" applyFont="1" applyFill="1" applyBorder="1" applyAlignment="1">
      <alignment horizontal="center" vertical="center" wrapText="1"/>
    </xf>
    <xf numFmtId="0" fontId="0" fillId="0" borderId="1" xfId="4" applyFont="1"/>
    <xf numFmtId="164" fontId="0" fillId="0" borderId="1" xfId="4" applyNumberFormat="1" applyFont="1"/>
    <xf numFmtId="164" fontId="1" fillId="0" borderId="1" xfId="4" applyNumberFormat="1" applyFont="1" applyAlignment="1">
      <alignment horizontal="center"/>
    </xf>
    <xf numFmtId="0" fontId="2" fillId="2" borderId="1" xfId="4" applyFont="1" applyFill="1" applyBorder="1" applyAlignment="1">
      <alignment horizontal="center" vertical="center" wrapText="1"/>
    </xf>
    <xf numFmtId="0" fontId="2" fillId="2" borderId="11" xfId="4" applyFont="1" applyFill="1" applyBorder="1" applyAlignment="1">
      <alignment horizontal="center" vertical="center" wrapText="1"/>
    </xf>
    <xf numFmtId="0" fontId="8" fillId="0" borderId="4" xfId="4" applyFont="1" applyBorder="1" applyAlignment="1">
      <alignment horizontal="center" vertical="center" wrapText="1"/>
    </xf>
    <xf numFmtId="49" fontId="7" fillId="2" borderId="11" xfId="4" applyNumberFormat="1" applyFont="1" applyFill="1" applyBorder="1" applyAlignment="1">
      <alignment horizontal="center" vertical="center" wrapText="1"/>
    </xf>
    <xf numFmtId="49" fontId="9" fillId="3" borderId="3" xfId="4" applyNumberFormat="1" applyFont="1" applyFill="1" applyBorder="1" applyAlignment="1">
      <alignment horizontal="center" vertical="center" wrapText="1"/>
    </xf>
    <xf numFmtId="0" fontId="7" fillId="3" borderId="3" xfId="4" applyFont="1" applyFill="1" applyBorder="1" applyAlignment="1">
      <alignment vertical="center" wrapText="1"/>
    </xf>
    <xf numFmtId="164" fontId="7" fillId="3" borderId="3" xfId="4" applyNumberFormat="1" applyFont="1" applyFill="1" applyBorder="1" applyAlignment="1">
      <alignment horizontal="center" vertical="center" wrapText="1"/>
    </xf>
    <xf numFmtId="0" fontId="10" fillId="2" borderId="11" xfId="4" applyFont="1" applyFill="1" applyBorder="1" applyAlignment="1">
      <alignment horizontal="center" vertical="center" wrapText="1"/>
    </xf>
    <xf numFmtId="49" fontId="9" fillId="5" borderId="3" xfId="4" applyNumberFormat="1" applyFont="1" applyFill="1" applyBorder="1" applyAlignment="1">
      <alignment horizontal="center" vertical="center" wrapText="1"/>
    </xf>
    <xf numFmtId="0" fontId="7" fillId="5" borderId="3" xfId="4" applyFont="1" applyFill="1" applyBorder="1" applyAlignment="1">
      <alignment vertical="center" wrapText="1"/>
    </xf>
    <xf numFmtId="164" fontId="7" fillId="5" borderId="3" xfId="4" applyNumberFormat="1" applyFont="1" applyFill="1" applyBorder="1" applyAlignment="1">
      <alignment horizontal="center" vertical="center" wrapText="1"/>
    </xf>
    <xf numFmtId="0" fontId="12" fillId="5" borderId="3" xfId="4" applyFont="1" applyFill="1" applyBorder="1" applyAlignment="1">
      <alignment horizontal="left" vertical="center" wrapText="1"/>
    </xf>
    <xf numFmtId="0" fontId="9" fillId="0" borderId="3" xfId="4" applyFont="1" applyBorder="1" applyAlignment="1">
      <alignment horizontal="center" vertical="center" wrapText="1"/>
    </xf>
    <xf numFmtId="0" fontId="9" fillId="0" borderId="3" xfId="4" applyFont="1" applyBorder="1" applyAlignment="1">
      <alignment horizontal="left" vertical="center" wrapText="1"/>
    </xf>
    <xf numFmtId="164" fontId="9" fillId="0" borderId="3" xfId="4" applyNumberFormat="1" applyFont="1" applyBorder="1" applyAlignment="1">
      <alignment horizontal="center" vertical="center" wrapText="1"/>
    </xf>
    <xf numFmtId="0" fontId="12" fillId="0" borderId="3" xfId="4" applyFont="1" applyBorder="1" applyAlignment="1">
      <alignment horizontal="left" vertical="center" wrapText="1"/>
    </xf>
    <xf numFmtId="0" fontId="9" fillId="0" borderId="3" xfId="4" applyFont="1" applyBorder="1" applyAlignment="1">
      <alignment vertical="center" wrapText="1"/>
    </xf>
    <xf numFmtId="164" fontId="7" fillId="0" borderId="3" xfId="4" applyNumberFormat="1" applyFont="1" applyBorder="1" applyAlignment="1">
      <alignment horizontal="center" vertical="center" wrapText="1"/>
    </xf>
    <xf numFmtId="49" fontId="2" fillId="2" borderId="11" xfId="4" applyNumberFormat="1" applyFont="1" applyFill="1" applyBorder="1" applyAlignment="1">
      <alignment horizontal="center" vertical="center" wrapText="1"/>
    </xf>
    <xf numFmtId="164" fontId="9" fillId="2" borderId="3" xfId="4" applyNumberFormat="1" applyFont="1" applyFill="1" applyBorder="1" applyAlignment="1">
      <alignment horizontal="center" vertical="center" wrapText="1"/>
    </xf>
    <xf numFmtId="49" fontId="14" fillId="2" borderId="11" xfId="4" applyNumberFormat="1" applyFont="1" applyFill="1" applyBorder="1" applyAlignment="1">
      <alignment horizontal="center" vertical="center" wrapText="1"/>
    </xf>
    <xf numFmtId="0" fontId="12" fillId="0" borderId="3" xfId="4" applyFont="1" applyBorder="1" applyAlignment="1">
      <alignment horizontal="center" vertical="center" wrapText="1"/>
    </xf>
    <xf numFmtId="0" fontId="7" fillId="0" borderId="3" xfId="4" applyFont="1" applyBorder="1" applyAlignment="1">
      <alignment vertical="center" wrapText="1"/>
    </xf>
    <xf numFmtId="49" fontId="7" fillId="5" borderId="3" xfId="4" applyNumberFormat="1" applyFont="1" applyFill="1" applyBorder="1" applyAlignment="1">
      <alignment horizontal="center" vertical="center" wrapText="1"/>
    </xf>
    <xf numFmtId="49" fontId="12" fillId="5" borderId="3" xfId="4" applyNumberFormat="1" applyFont="1" applyFill="1" applyBorder="1" applyAlignment="1">
      <alignment horizontal="center" vertical="center" wrapText="1"/>
    </xf>
    <xf numFmtId="49" fontId="9" fillId="2" borderId="11" xfId="4" applyNumberFormat="1" applyFont="1" applyFill="1" applyBorder="1" applyAlignment="1">
      <alignment horizontal="center" vertical="center" wrapText="1"/>
    </xf>
    <xf numFmtId="164" fontId="9" fillId="0" borderId="3" xfId="4" applyNumberFormat="1" applyFont="1" applyFill="1" applyBorder="1" applyAlignment="1">
      <alignment horizontal="center" vertical="center" wrapText="1"/>
    </xf>
    <xf numFmtId="0" fontId="6" fillId="0" borderId="3" xfId="4" applyFont="1" applyBorder="1" applyAlignment="1">
      <alignment horizontal="left" vertical="center" wrapText="1"/>
    </xf>
    <xf numFmtId="164" fontId="6" fillId="2" borderId="3" xfId="4" applyNumberFormat="1" applyFont="1" applyFill="1" applyBorder="1" applyAlignment="1">
      <alignment horizontal="center" vertical="center" wrapText="1"/>
    </xf>
    <xf numFmtId="0" fontId="2" fillId="0" borderId="3" xfId="4" applyFont="1" applyBorder="1" applyAlignment="1">
      <alignment vertical="center" wrapText="1"/>
    </xf>
    <xf numFmtId="0" fontId="15" fillId="0" borderId="3" xfId="4" applyFont="1" applyBorder="1" applyAlignment="1">
      <alignment vertical="center" wrapText="1"/>
    </xf>
    <xf numFmtId="49" fontId="7" fillId="0" borderId="11" xfId="4" applyNumberFormat="1" applyFont="1" applyBorder="1" applyAlignment="1">
      <alignment horizontal="center" vertical="center" wrapText="1"/>
    </xf>
    <xf numFmtId="0" fontId="16" fillId="2" borderId="3" xfId="4" applyFont="1" applyFill="1" applyBorder="1" applyAlignment="1">
      <alignment horizontal="left" vertical="center" wrapText="1"/>
    </xf>
    <xf numFmtId="49" fontId="6" fillId="0" borderId="3" xfId="4" applyNumberFormat="1" applyFont="1" applyBorder="1" applyAlignment="1">
      <alignment horizontal="left" vertical="center" wrapText="1"/>
    </xf>
    <xf numFmtId="49" fontId="17" fillId="2" borderId="11" xfId="4" applyNumberFormat="1" applyFont="1" applyFill="1" applyBorder="1" applyAlignment="1">
      <alignment horizontal="center" vertical="center" wrapText="1"/>
    </xf>
    <xf numFmtId="0" fontId="17" fillId="0" borderId="3" xfId="4" applyFont="1" applyBorder="1" applyAlignment="1">
      <alignment horizontal="center" vertical="center" wrapText="1"/>
    </xf>
    <xf numFmtId="0" fontId="18" fillId="2" borderId="3" xfId="4" applyFont="1" applyFill="1" applyBorder="1" applyAlignment="1">
      <alignment vertical="center" wrapText="1"/>
    </xf>
    <xf numFmtId="164" fontId="17" fillId="2" borderId="3" xfId="4" applyNumberFormat="1" applyFont="1" applyFill="1" applyBorder="1" applyAlignment="1">
      <alignment horizontal="center" vertical="center" wrapText="1"/>
    </xf>
    <xf numFmtId="164" fontId="16" fillId="2" borderId="3" xfId="4" applyNumberFormat="1" applyFont="1" applyFill="1" applyBorder="1" applyAlignment="1">
      <alignment horizontal="center" vertical="center" wrapText="1"/>
    </xf>
    <xf numFmtId="0" fontId="9" fillId="2" borderId="3" xfId="4" applyFont="1" applyFill="1" applyBorder="1" applyAlignment="1">
      <alignment vertical="center" wrapText="1"/>
    </xf>
    <xf numFmtId="49" fontId="9" fillId="0" borderId="11" xfId="4" applyNumberFormat="1" applyFont="1" applyBorder="1" applyAlignment="1">
      <alignment horizontal="center" vertical="center" wrapText="1"/>
    </xf>
    <xf numFmtId="164" fontId="6" fillId="0" borderId="3" xfId="4" applyNumberFormat="1" applyFont="1" applyFill="1" applyBorder="1" applyAlignment="1">
      <alignment horizontal="center" vertical="center" wrapText="1"/>
    </xf>
    <xf numFmtId="49" fontId="7" fillId="8" borderId="11" xfId="4" applyNumberFormat="1" applyFont="1" applyFill="1" applyBorder="1" applyAlignment="1">
      <alignment horizontal="center" vertical="center" wrapText="1"/>
    </xf>
    <xf numFmtId="0" fontId="9" fillId="8" borderId="3" xfId="4" applyFont="1" applyFill="1" applyBorder="1" applyAlignment="1">
      <alignment horizontal="center" vertical="center" wrapText="1"/>
    </xf>
    <xf numFmtId="49" fontId="6" fillId="8" borderId="3" xfId="4" applyNumberFormat="1" applyFont="1" applyFill="1" applyBorder="1" applyAlignment="1">
      <alignment horizontal="left" vertical="center" wrapText="1"/>
    </xf>
    <xf numFmtId="164" fontId="9" fillId="7" borderId="3" xfId="4" applyNumberFormat="1" applyFont="1" applyFill="1" applyBorder="1" applyAlignment="1">
      <alignment horizontal="center" vertical="center" wrapText="1"/>
    </xf>
    <xf numFmtId="164" fontId="6" fillId="8" borderId="3" xfId="4" applyNumberFormat="1" applyFont="1" applyFill="1" applyBorder="1" applyAlignment="1">
      <alignment horizontal="center" vertical="center" wrapText="1"/>
    </xf>
    <xf numFmtId="0" fontId="0" fillId="8" borderId="1" xfId="4" applyFont="1" applyFill="1" applyAlignment="1"/>
    <xf numFmtId="0" fontId="7" fillId="0" borderId="3" xfId="4" applyFont="1" applyBorder="1" applyAlignment="1">
      <alignment horizontal="center" vertical="center" wrapText="1"/>
    </xf>
    <xf numFmtId="49" fontId="7" fillId="0" borderId="3" xfId="4" applyNumberFormat="1" applyFont="1" applyBorder="1" applyAlignment="1">
      <alignment horizontal="left" vertical="center" wrapText="1"/>
    </xf>
    <xf numFmtId="164" fontId="6" fillId="0" borderId="3" xfId="4" applyNumberFormat="1" applyFont="1" applyBorder="1" applyAlignment="1">
      <alignment horizontal="center" vertical="center" wrapText="1"/>
    </xf>
    <xf numFmtId="0" fontId="6" fillId="0" borderId="3" xfId="4" applyFont="1" applyBorder="1" applyAlignment="1">
      <alignment vertical="center" wrapText="1"/>
    </xf>
    <xf numFmtId="164" fontId="6" fillId="9" borderId="3" xfId="4" applyNumberFormat="1" applyFont="1" applyFill="1" applyBorder="1" applyAlignment="1">
      <alignment horizontal="center" vertical="center" wrapText="1"/>
    </xf>
    <xf numFmtId="164" fontId="6" fillId="7" borderId="3" xfId="4" applyNumberFormat="1" applyFont="1" applyFill="1" applyBorder="1" applyAlignment="1">
      <alignment horizontal="center" vertical="center" wrapText="1"/>
    </xf>
    <xf numFmtId="49" fontId="9" fillId="2" borderId="3" xfId="4" applyNumberFormat="1" applyFont="1" applyFill="1" applyBorder="1" applyAlignment="1">
      <alignment horizontal="left" vertical="center" wrapText="1"/>
    </xf>
    <xf numFmtId="49" fontId="9" fillId="0" borderId="3" xfId="4" applyNumberFormat="1" applyFont="1" applyBorder="1" applyAlignment="1">
      <alignment horizontal="left" vertical="center" wrapText="1"/>
    </xf>
    <xf numFmtId="49" fontId="19" fillId="0" borderId="11" xfId="4" applyNumberFormat="1" applyFont="1" applyBorder="1" applyAlignment="1">
      <alignment horizontal="center" vertical="center" wrapText="1"/>
    </xf>
    <xf numFmtId="0" fontId="18" fillId="0" borderId="3" xfId="4" applyFont="1" applyBorder="1" applyAlignment="1">
      <alignment vertical="center" wrapText="1"/>
    </xf>
    <xf numFmtId="164" fontId="19" fillId="5" borderId="3" xfId="4" applyNumberFormat="1" applyFont="1" applyFill="1" applyBorder="1" applyAlignment="1">
      <alignment horizontal="center" vertical="center" wrapText="1"/>
    </xf>
    <xf numFmtId="164" fontId="17" fillId="0" borderId="3" xfId="4" applyNumberFormat="1" applyFont="1" applyBorder="1" applyAlignment="1">
      <alignment horizontal="center" vertical="center" wrapText="1"/>
    </xf>
    <xf numFmtId="164" fontId="17" fillId="0" borderId="3" xfId="4" applyNumberFormat="1" applyFont="1" applyFill="1" applyBorder="1" applyAlignment="1">
      <alignment horizontal="center" vertical="center" wrapText="1"/>
    </xf>
    <xf numFmtId="49" fontId="19" fillId="2" borderId="11" xfId="4" applyNumberFormat="1" applyFont="1" applyFill="1" applyBorder="1" applyAlignment="1">
      <alignment horizontal="center" vertical="center" wrapText="1"/>
    </xf>
    <xf numFmtId="0" fontId="17" fillId="0" borderId="3" xfId="4" applyFont="1" applyBorder="1" applyAlignment="1">
      <alignment vertical="center" wrapText="1"/>
    </xf>
    <xf numFmtId="0" fontId="0" fillId="0" borderId="1" xfId="4" applyFont="1" applyAlignment="1"/>
    <xf numFmtId="0" fontId="0" fillId="0" borderId="1" xfId="4" applyFont="1" applyFill="1" applyAlignment="1"/>
    <xf numFmtId="0" fontId="7" fillId="0" borderId="4" xfId="4" applyFont="1" applyBorder="1" applyAlignment="1">
      <alignment horizontal="center" vertical="center" wrapText="1"/>
    </xf>
    <xf numFmtId="164" fontId="0" fillId="0" borderId="1" xfId="4" applyNumberFormat="1" applyFont="1" applyAlignment="1"/>
    <xf numFmtId="0" fontId="0" fillId="0" borderId="1" xfId="6" applyFont="1"/>
    <xf numFmtId="164" fontId="0" fillId="0" borderId="1" xfId="6" applyNumberFormat="1" applyFont="1"/>
    <xf numFmtId="0" fontId="0" fillId="0" borderId="1" xfId="6" applyFont="1" applyAlignment="1">
      <alignment wrapText="1"/>
    </xf>
    <xf numFmtId="164" fontId="1" fillId="0" borderId="1" xfId="6" applyNumberFormat="1" applyFont="1" applyAlignment="1">
      <alignment horizontal="center"/>
    </xf>
    <xf numFmtId="0" fontId="0" fillId="0" borderId="1" xfId="6" applyFont="1" applyAlignment="1"/>
    <xf numFmtId="0" fontId="2" fillId="2" borderId="1" xfId="6" applyFont="1" applyFill="1" applyBorder="1" applyAlignment="1">
      <alignment horizontal="center" vertical="center" wrapText="1"/>
    </xf>
    <xf numFmtId="0" fontId="2" fillId="2" borderId="11" xfId="6" applyFont="1" applyFill="1" applyBorder="1" applyAlignment="1">
      <alignment horizontal="center" vertical="center" wrapText="1"/>
    </xf>
    <xf numFmtId="0" fontId="7" fillId="0" borderId="4" xfId="6" applyFont="1" applyBorder="1" applyAlignment="1">
      <alignment horizontal="center" vertical="center" wrapText="1"/>
    </xf>
    <xf numFmtId="0" fontId="8" fillId="0" borderId="4" xfId="6" applyFont="1" applyBorder="1" applyAlignment="1">
      <alignment horizontal="center" vertical="center" wrapText="1"/>
    </xf>
    <xf numFmtId="49" fontId="7" fillId="2" borderId="11" xfId="6" applyNumberFormat="1" applyFont="1" applyFill="1" applyBorder="1" applyAlignment="1">
      <alignment horizontal="center" vertical="center" wrapText="1"/>
    </xf>
    <xf numFmtId="49" fontId="9" fillId="3" borderId="3" xfId="6" applyNumberFormat="1" applyFont="1" applyFill="1" applyBorder="1" applyAlignment="1">
      <alignment horizontal="center" vertical="center" wrapText="1"/>
    </xf>
    <xf numFmtId="0" fontId="10" fillId="2" borderId="11" xfId="6" applyFont="1" applyFill="1" applyBorder="1" applyAlignment="1">
      <alignment horizontal="center" vertical="center" wrapText="1"/>
    </xf>
    <xf numFmtId="49" fontId="9" fillId="5" borderId="3" xfId="6" applyNumberFormat="1" applyFont="1" applyFill="1" applyBorder="1" applyAlignment="1">
      <alignment horizontal="center" vertical="center" wrapText="1"/>
    </xf>
    <xf numFmtId="164" fontId="7" fillId="5" borderId="3" xfId="6" applyNumberFormat="1" applyFont="1" applyFill="1" applyBorder="1" applyAlignment="1">
      <alignment horizontal="center" vertical="center" wrapText="1"/>
    </xf>
    <xf numFmtId="0" fontId="9" fillId="0" borderId="3" xfId="6" applyFont="1" applyBorder="1" applyAlignment="1">
      <alignment horizontal="center" vertical="center" wrapText="1"/>
    </xf>
    <xf numFmtId="164" fontId="9" fillId="0" borderId="3" xfId="6" applyNumberFormat="1" applyFont="1" applyBorder="1" applyAlignment="1">
      <alignment horizontal="center" vertical="center" wrapText="1"/>
    </xf>
    <xf numFmtId="164" fontId="7" fillId="0" borderId="3" xfId="6" applyNumberFormat="1" applyFont="1" applyBorder="1" applyAlignment="1">
      <alignment horizontal="center" vertical="center" wrapText="1"/>
    </xf>
    <xf numFmtId="49" fontId="2" fillId="2" borderId="11" xfId="6" applyNumberFormat="1" applyFont="1" applyFill="1" applyBorder="1" applyAlignment="1">
      <alignment horizontal="center" vertical="center" wrapText="1"/>
    </xf>
    <xf numFmtId="164" fontId="9" fillId="2" borderId="3" xfId="6" applyNumberFormat="1" applyFont="1" applyFill="1" applyBorder="1" applyAlignment="1">
      <alignment horizontal="center" vertical="center" wrapText="1"/>
    </xf>
    <xf numFmtId="49" fontId="14" fillId="2" borderId="11" xfId="6" applyNumberFormat="1" applyFont="1" applyFill="1" applyBorder="1" applyAlignment="1">
      <alignment horizontal="center" vertical="center" wrapText="1"/>
    </xf>
    <xf numFmtId="49" fontId="7" fillId="5" borderId="3" xfId="6" applyNumberFormat="1" applyFont="1" applyFill="1" applyBorder="1" applyAlignment="1">
      <alignment horizontal="center" vertical="center" wrapText="1"/>
    </xf>
    <xf numFmtId="49" fontId="9" fillId="2" borderId="11" xfId="6" applyNumberFormat="1" applyFont="1" applyFill="1" applyBorder="1" applyAlignment="1">
      <alignment horizontal="center" vertical="center" wrapText="1"/>
    </xf>
    <xf numFmtId="164" fontId="9" fillId="0" borderId="3" xfId="6" applyNumberFormat="1" applyFont="1" applyFill="1" applyBorder="1" applyAlignment="1">
      <alignment horizontal="center" vertical="center" wrapText="1"/>
    </xf>
    <xf numFmtId="0" fontId="6" fillId="0" borderId="3" xfId="6" applyFont="1" applyBorder="1" applyAlignment="1">
      <alignment horizontal="left" vertical="center" wrapText="1"/>
    </xf>
    <xf numFmtId="164" fontId="6" fillId="2" borderId="3" xfId="6" applyNumberFormat="1" applyFont="1" applyFill="1" applyBorder="1" applyAlignment="1">
      <alignment horizontal="center" vertical="center" wrapText="1"/>
    </xf>
    <xf numFmtId="49" fontId="7" fillId="0" borderId="11" xfId="6" applyNumberFormat="1" applyFont="1" applyBorder="1" applyAlignment="1">
      <alignment horizontal="center" vertical="center" wrapText="1"/>
    </xf>
    <xf numFmtId="49" fontId="17" fillId="2" borderId="11" xfId="6" applyNumberFormat="1" applyFont="1" applyFill="1" applyBorder="1" applyAlignment="1">
      <alignment horizontal="center" vertical="center" wrapText="1"/>
    </xf>
    <xf numFmtId="0" fontId="17" fillId="0" borderId="3" xfId="6" applyFont="1" applyBorder="1" applyAlignment="1">
      <alignment horizontal="center" vertical="center" wrapText="1"/>
    </xf>
    <xf numFmtId="164" fontId="17" fillId="2" borderId="3" xfId="6" applyNumberFormat="1" applyFont="1" applyFill="1" applyBorder="1" applyAlignment="1">
      <alignment horizontal="center" vertical="center" wrapText="1"/>
    </xf>
    <xf numFmtId="164" fontId="16" fillId="2" borderId="3" xfId="6" applyNumberFormat="1" applyFont="1" applyFill="1" applyBorder="1" applyAlignment="1">
      <alignment horizontal="center" vertical="center" wrapText="1"/>
    </xf>
    <xf numFmtId="49" fontId="9" fillId="0" borderId="11" xfId="6" applyNumberFormat="1" applyFont="1" applyBorder="1" applyAlignment="1">
      <alignment horizontal="center" vertical="center" wrapText="1"/>
    </xf>
    <xf numFmtId="164" fontId="6" fillId="0" borderId="3" xfId="6" applyNumberFormat="1" applyFont="1" applyFill="1" applyBorder="1" applyAlignment="1">
      <alignment horizontal="center" vertical="center" wrapText="1"/>
    </xf>
    <xf numFmtId="49" fontId="7" fillId="8" borderId="11" xfId="6" applyNumberFormat="1" applyFont="1" applyFill="1" applyBorder="1" applyAlignment="1">
      <alignment horizontal="center" vertical="center" wrapText="1"/>
    </xf>
    <xf numFmtId="0" fontId="9" fillId="8" borderId="3" xfId="6" applyFont="1" applyFill="1" applyBorder="1" applyAlignment="1">
      <alignment horizontal="center" vertical="center" wrapText="1"/>
    </xf>
    <xf numFmtId="164" fontId="9" fillId="7" borderId="3" xfId="6" applyNumberFormat="1" applyFont="1" applyFill="1" applyBorder="1" applyAlignment="1">
      <alignment horizontal="center" vertical="center" wrapText="1"/>
    </xf>
    <xf numFmtId="164" fontId="6" fillId="8" borderId="3" xfId="6" applyNumberFormat="1" applyFont="1" applyFill="1" applyBorder="1" applyAlignment="1">
      <alignment horizontal="center" vertical="center" wrapText="1"/>
    </xf>
    <xf numFmtId="0" fontId="0" fillId="8" borderId="1" xfId="6" applyFont="1" applyFill="1" applyAlignment="1"/>
    <xf numFmtId="0" fontId="7" fillId="0" borderId="3" xfId="6" applyFont="1" applyBorder="1" applyAlignment="1">
      <alignment horizontal="center" vertical="center" wrapText="1"/>
    </xf>
    <xf numFmtId="164" fontId="6" fillId="0" borderId="3" xfId="6" applyNumberFormat="1" applyFont="1" applyBorder="1" applyAlignment="1">
      <alignment horizontal="center" vertical="center" wrapText="1"/>
    </xf>
    <xf numFmtId="164" fontId="6" fillId="9" borderId="3" xfId="6" applyNumberFormat="1" applyFont="1" applyFill="1" applyBorder="1" applyAlignment="1">
      <alignment horizontal="center" vertical="center" wrapText="1"/>
    </xf>
    <xf numFmtId="164" fontId="6" fillId="7" borderId="3" xfId="6" applyNumberFormat="1" applyFont="1" applyFill="1" applyBorder="1" applyAlignment="1">
      <alignment horizontal="center" vertical="center" wrapText="1"/>
    </xf>
    <xf numFmtId="49" fontId="19" fillId="0" borderId="11" xfId="6" applyNumberFormat="1" applyFont="1" applyBorder="1" applyAlignment="1">
      <alignment horizontal="center" vertical="center" wrapText="1"/>
    </xf>
    <xf numFmtId="164" fontId="17" fillId="0" borderId="3" xfId="6" applyNumberFormat="1" applyFont="1" applyBorder="1" applyAlignment="1">
      <alignment horizontal="center" vertical="center" wrapText="1"/>
    </xf>
    <xf numFmtId="164" fontId="17" fillId="0" borderId="3" xfId="6" applyNumberFormat="1" applyFont="1" applyFill="1" applyBorder="1" applyAlignment="1">
      <alignment horizontal="center" vertical="center" wrapText="1"/>
    </xf>
    <xf numFmtId="49" fontId="19" fillId="2" borderId="11" xfId="6" applyNumberFormat="1" applyFont="1" applyFill="1" applyBorder="1" applyAlignment="1">
      <alignment horizontal="center" vertical="center" wrapText="1"/>
    </xf>
    <xf numFmtId="0" fontId="0" fillId="0" borderId="1" xfId="6" applyFont="1" applyFill="1"/>
    <xf numFmtId="0" fontId="0" fillId="0" borderId="1" xfId="6" applyFont="1" applyFill="1" applyAlignment="1"/>
    <xf numFmtId="0" fontId="0" fillId="0" borderId="1" xfId="6" applyFont="1" applyAlignment="1">
      <alignment horizontal="center" vertical="center"/>
    </xf>
    <xf numFmtId="3" fontId="14" fillId="5" borderId="3" xfId="4" applyNumberFormat="1" applyFont="1" applyFill="1" applyBorder="1" applyAlignment="1">
      <alignment horizontal="center" vertical="center" wrapText="1"/>
    </xf>
    <xf numFmtId="3" fontId="12" fillId="0" borderId="3" xfId="4" applyNumberFormat="1"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applyFont="1" applyAlignment="1"/>
    <xf numFmtId="0" fontId="0" fillId="0" borderId="0" xfId="0" applyFont="1" applyFill="1" applyAlignment="1"/>
    <xf numFmtId="0" fontId="0" fillId="0" borderId="1" xfId="4" applyFont="1" applyAlignment="1"/>
    <xf numFmtId="49" fontId="33" fillId="5" borderId="3" xfId="4" applyNumberFormat="1" applyFont="1" applyFill="1" applyBorder="1" applyAlignment="1">
      <alignment horizontal="center" vertical="center" wrapText="1"/>
    </xf>
    <xf numFmtId="0" fontId="33" fillId="0" borderId="3" xfId="4" applyFont="1" applyBorder="1" applyAlignment="1">
      <alignment horizontal="center" vertical="center" wrapText="1"/>
    </xf>
    <xf numFmtId="0" fontId="9" fillId="8" borderId="3" xfId="4" applyFont="1" applyFill="1" applyBorder="1" applyAlignment="1">
      <alignment horizontal="left" vertical="center" wrapText="1"/>
    </xf>
    <xf numFmtId="164" fontId="9" fillId="8" borderId="3" xfId="4" applyNumberFormat="1" applyFont="1" applyFill="1" applyBorder="1" applyAlignment="1">
      <alignment horizontal="center" vertical="center" wrapText="1"/>
    </xf>
    <xf numFmtId="0" fontId="33" fillId="8" borderId="3" xfId="4" applyFont="1" applyFill="1" applyBorder="1" applyAlignment="1">
      <alignment horizontal="center" vertical="center" wrapText="1"/>
    </xf>
    <xf numFmtId="0" fontId="12" fillId="8" borderId="3" xfId="4" applyFont="1" applyFill="1" applyBorder="1" applyAlignment="1">
      <alignment horizontal="left" vertical="center" wrapText="1"/>
    </xf>
    <xf numFmtId="3" fontId="12" fillId="8" borderId="3" xfId="4" applyNumberFormat="1" applyFont="1" applyFill="1" applyBorder="1" applyAlignment="1">
      <alignment horizontal="center" vertical="center" wrapText="1"/>
    </xf>
    <xf numFmtId="49" fontId="34" fillId="5" borderId="3" xfId="4" applyNumberFormat="1" applyFont="1" applyFill="1" applyBorder="1" applyAlignment="1">
      <alignment horizontal="center" vertical="center" wrapText="1"/>
    </xf>
    <xf numFmtId="164" fontId="14" fillId="5" borderId="3" xfId="4" applyNumberFormat="1" applyFont="1" applyFill="1" applyBorder="1" applyAlignment="1">
      <alignment horizontal="center" vertical="center" wrapText="1"/>
    </xf>
    <xf numFmtId="49" fontId="19" fillId="14" borderId="11" xfId="4" applyNumberFormat="1" applyFont="1" applyFill="1" applyBorder="1" applyAlignment="1">
      <alignment horizontal="center" vertical="center" wrapText="1"/>
    </xf>
    <xf numFmtId="0" fontId="0" fillId="14" borderId="1" xfId="4" applyFont="1" applyFill="1" applyAlignment="1"/>
    <xf numFmtId="49" fontId="7" fillId="15" borderId="11" xfId="4" applyNumberFormat="1" applyFont="1" applyFill="1" applyBorder="1" applyAlignment="1">
      <alignment horizontal="center" vertical="center" wrapText="1"/>
    </xf>
    <xf numFmtId="49" fontId="14" fillId="15" borderId="11" xfId="4" applyNumberFormat="1" applyFont="1" applyFill="1" applyBorder="1" applyAlignment="1">
      <alignment horizontal="center" vertical="center" wrapText="1"/>
    </xf>
    <xf numFmtId="49" fontId="7" fillId="14" borderId="11" xfId="4" applyNumberFormat="1" applyFont="1" applyFill="1" applyBorder="1" applyAlignment="1">
      <alignment horizontal="center" vertical="center" wrapText="1"/>
    </xf>
    <xf numFmtId="49" fontId="7" fillId="0" borderId="3" xfId="4" applyNumberFormat="1" applyFont="1" applyFill="1" applyBorder="1" applyAlignment="1">
      <alignment horizontal="center" vertical="center" wrapText="1"/>
    </xf>
    <xf numFmtId="0" fontId="7" fillId="0" borderId="3" xfId="4" applyFont="1" applyFill="1" applyBorder="1" applyAlignment="1">
      <alignment vertical="center" wrapText="1"/>
    </xf>
    <xf numFmtId="164" fontId="7" fillId="0" borderId="3" xfId="4" applyNumberFormat="1" applyFont="1" applyFill="1" applyBorder="1" applyAlignment="1">
      <alignment horizontal="center" vertical="center" wrapText="1"/>
    </xf>
    <xf numFmtId="0" fontId="3" fillId="0" borderId="0" xfId="0" applyFont="1" applyAlignment="1">
      <alignment vertical="center" wrapText="1"/>
    </xf>
    <xf numFmtId="0" fontId="7" fillId="3" borderId="3" xfId="4" applyFont="1" applyFill="1" applyBorder="1" applyAlignment="1">
      <alignment horizontal="center" vertical="center" wrapText="1"/>
    </xf>
    <xf numFmtId="4" fontId="1" fillId="0" borderId="1" xfId="5" applyNumberFormat="1" applyFont="1" applyAlignment="1">
      <alignment horizontal="center"/>
    </xf>
    <xf numFmtId="4" fontId="32" fillId="16" borderId="0" xfId="0" applyNumberFormat="1" applyFont="1" applyFill="1" applyAlignment="1">
      <alignment horizontal="center" vertical="center"/>
    </xf>
    <xf numFmtId="0" fontId="21" fillId="0" borderId="0" xfId="0" applyFont="1" applyAlignment="1"/>
    <xf numFmtId="0" fontId="0" fillId="0" borderId="1" xfId="4" applyFont="1" applyAlignment="1"/>
    <xf numFmtId="0" fontId="0" fillId="0" borderId="1" xfId="6" applyFont="1" applyAlignment="1"/>
    <xf numFmtId="0" fontId="3" fillId="0" borderId="0" xfId="0" applyFont="1" applyAlignment="1">
      <alignment horizontal="right" vertical="center" wrapText="1"/>
    </xf>
    <xf numFmtId="0" fontId="0" fillId="0" borderId="0" xfId="0" applyFont="1" applyAlignment="1"/>
    <xf numFmtId="0" fontId="0" fillId="0" borderId="0" xfId="0" applyFont="1" applyFill="1" applyAlignment="1"/>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7" fillId="0" borderId="5" xfId="0" applyFont="1" applyFill="1" applyBorder="1" applyAlignment="1">
      <alignment horizontal="center" vertical="center" wrapText="1"/>
    </xf>
    <xf numFmtId="0" fontId="4" fillId="0" borderId="6" xfId="0" applyFont="1" applyFill="1" applyBorder="1"/>
    <xf numFmtId="0" fontId="4" fillId="0" borderId="8" xfId="0" applyFont="1" applyFill="1" applyBorder="1"/>
    <xf numFmtId="0" fontId="7" fillId="2" borderId="5" xfId="0" applyFont="1" applyFill="1" applyBorder="1" applyAlignment="1">
      <alignment horizontal="center" vertical="center" wrapText="1"/>
    </xf>
    <xf numFmtId="0" fontId="4" fillId="0" borderId="6" xfId="0" applyFont="1" applyBorder="1"/>
    <xf numFmtId="0" fontId="4" fillId="0" borderId="7" xfId="0" applyFont="1" applyBorder="1"/>
    <xf numFmtId="0" fontId="4" fillId="0" borderId="7" xfId="0" applyFont="1" applyFill="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2" xfId="0" applyFont="1" applyBorder="1" applyAlignment="1">
      <alignment horizontal="right" vertical="center" wrapText="1"/>
    </xf>
    <xf numFmtId="0" fontId="4" fillId="0" borderId="2" xfId="0" applyFont="1" applyBorder="1"/>
    <xf numFmtId="0" fontId="13" fillId="0" borderId="5" xfId="0" applyFont="1" applyBorder="1" applyAlignment="1">
      <alignment horizontal="center" vertical="center" wrapText="1"/>
    </xf>
    <xf numFmtId="0" fontId="4" fillId="0" borderId="8" xfId="0" applyFont="1" applyBorder="1"/>
    <xf numFmtId="0" fontId="3" fillId="0" borderId="1" xfId="4" applyFont="1" applyAlignment="1">
      <alignment horizontal="right" vertical="center" wrapText="1"/>
    </xf>
    <xf numFmtId="0" fontId="0" fillId="0" borderId="1" xfId="4" applyFont="1" applyAlignment="1"/>
    <xf numFmtId="0" fontId="0" fillId="0" borderId="1" xfId="4" applyFont="1" applyFill="1" applyAlignment="1"/>
    <xf numFmtId="0" fontId="3" fillId="0" borderId="1" xfId="4" applyFont="1" applyAlignment="1">
      <alignment horizontal="center" vertical="center" wrapText="1"/>
    </xf>
    <xf numFmtId="0" fontId="3" fillId="0" borderId="2" xfId="4" applyFont="1" applyBorder="1" applyAlignment="1">
      <alignment horizontal="left" vertical="center" wrapText="1"/>
    </xf>
    <xf numFmtId="0" fontId="4" fillId="0" borderId="2" xfId="4" applyFont="1" applyBorder="1" applyAlignment="1">
      <alignment wrapText="1"/>
    </xf>
    <xf numFmtId="0" fontId="4" fillId="0" borderId="2" xfId="4" applyFont="1" applyFill="1" applyBorder="1" applyAlignment="1">
      <alignment wrapText="1"/>
    </xf>
    <xf numFmtId="0" fontId="7" fillId="0" borderId="4" xfId="4" applyFont="1" applyBorder="1" applyAlignment="1">
      <alignment horizontal="center" vertical="center" wrapText="1"/>
    </xf>
    <xf numFmtId="0" fontId="7" fillId="0" borderId="10" xfId="4" applyFont="1" applyBorder="1" applyAlignment="1">
      <alignment horizontal="center" vertical="center" wrapText="1"/>
    </xf>
    <xf numFmtId="0" fontId="7" fillId="2" borderId="5" xfId="4" applyFont="1" applyFill="1" applyBorder="1" applyAlignment="1">
      <alignment horizontal="center" vertical="center" wrapText="1"/>
    </xf>
    <xf numFmtId="0" fontId="4" fillId="0" borderId="7" xfId="4" applyFont="1" applyBorder="1"/>
    <xf numFmtId="0" fontId="7" fillId="0" borderId="5" xfId="4" applyFont="1" applyFill="1" applyBorder="1" applyAlignment="1">
      <alignment horizontal="center" vertical="center" wrapText="1"/>
    </xf>
    <xf numFmtId="0" fontId="4" fillId="0" borderId="7" xfId="4" applyFont="1" applyFill="1" applyBorder="1"/>
    <xf numFmtId="0" fontId="4" fillId="0" borderId="8" xfId="4" applyFont="1" applyFill="1" applyBorder="1"/>
    <xf numFmtId="0" fontId="3" fillId="0" borderId="1" xfId="6" applyFont="1" applyAlignment="1">
      <alignment horizontal="right" vertical="center" wrapText="1"/>
    </xf>
    <xf numFmtId="0" fontId="0" fillId="0" borderId="1" xfId="6" applyFont="1" applyAlignment="1"/>
    <xf numFmtId="0" fontId="0" fillId="0" borderId="1" xfId="6" applyFont="1" applyFill="1" applyAlignment="1"/>
    <xf numFmtId="0" fontId="3" fillId="0" borderId="1" xfId="6" applyFont="1" applyAlignment="1">
      <alignment horizontal="center" vertical="center" wrapText="1"/>
    </xf>
    <xf numFmtId="0" fontId="3" fillId="0" borderId="2" xfId="6" applyFont="1" applyBorder="1" applyAlignment="1">
      <alignment horizontal="left" vertical="center" wrapText="1"/>
    </xf>
    <xf numFmtId="0" fontId="4" fillId="0" borderId="2" xfId="6" applyFont="1" applyBorder="1" applyAlignment="1">
      <alignment wrapText="1"/>
    </xf>
    <xf numFmtId="0" fontId="4" fillId="0" borderId="2" xfId="6" applyFont="1" applyFill="1" applyBorder="1" applyAlignment="1">
      <alignment wrapText="1"/>
    </xf>
    <xf numFmtId="0" fontId="7" fillId="0" borderId="4" xfId="6" applyFont="1" applyBorder="1" applyAlignment="1">
      <alignment horizontal="center" vertical="center" wrapText="1"/>
    </xf>
    <xf numFmtId="0" fontId="7" fillId="0" borderId="10" xfId="6" applyFont="1" applyBorder="1" applyAlignment="1">
      <alignment horizontal="center" vertical="center" wrapText="1"/>
    </xf>
    <xf numFmtId="0" fontId="7" fillId="2" borderId="5" xfId="6" applyFont="1" applyFill="1" applyBorder="1" applyAlignment="1">
      <alignment horizontal="center" vertical="center" wrapText="1"/>
    </xf>
    <xf numFmtId="0" fontId="4" fillId="0" borderId="7" xfId="6" applyFont="1" applyBorder="1"/>
    <xf numFmtId="0" fontId="7" fillId="0" borderId="5" xfId="6" applyFont="1" applyFill="1" applyBorder="1" applyAlignment="1">
      <alignment horizontal="center" vertical="center" wrapText="1"/>
    </xf>
    <xf numFmtId="0" fontId="4" fillId="0" borderId="7" xfId="6" applyFont="1" applyFill="1" applyBorder="1"/>
    <xf numFmtId="0" fontId="4" fillId="0" borderId="8" xfId="6" applyFont="1" applyFill="1" applyBorder="1"/>
    <xf numFmtId="0" fontId="3" fillId="0" borderId="1" xfId="3" applyFont="1" applyAlignment="1">
      <alignment horizontal="right" vertical="center" wrapText="1"/>
    </xf>
    <xf numFmtId="0" fontId="22" fillId="0" borderId="1" xfId="3" applyFont="1" applyAlignment="1"/>
    <xf numFmtId="0" fontId="3" fillId="0" borderId="1" xfId="3" applyFont="1" applyAlignment="1">
      <alignment horizontal="center" vertical="center" wrapText="1"/>
    </xf>
    <xf numFmtId="0" fontId="3" fillId="0" borderId="2" xfId="3" applyFont="1" applyBorder="1" applyAlignment="1">
      <alignment horizontal="left" vertical="center" wrapText="1"/>
    </xf>
    <xf numFmtId="0" fontId="25" fillId="0" borderId="2" xfId="3" applyFont="1" applyBorder="1" applyAlignment="1">
      <alignment wrapText="1"/>
    </xf>
  </cellXfs>
  <cellStyles count="7">
    <cellStyle name="Comma" xfId="1" builtinId="3"/>
    <cellStyle name="Comma 2" xfId="5"/>
    <cellStyle name="Normal" xfId="0" builtinId="0"/>
    <cellStyle name="Normal 2" xfId="3"/>
    <cellStyle name="Normal 3" xfId="4"/>
    <cellStyle name="Normal 4"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25</xdr:row>
      <xdr:rowOff>7620</xdr:rowOff>
    </xdr:to>
    <xdr:sp macro="" textlink="">
      <xdr:nvSpPr>
        <xdr:cNvPr id="1026"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25</xdr:row>
      <xdr:rowOff>7620</xdr:rowOff>
    </xdr:to>
    <xdr:sp macro="" textlink="">
      <xdr:nvSpPr>
        <xdr:cNvPr id="2" name="AutoShape 2"/>
        <xdr:cNvSpPr>
          <a:spLocks noChangeArrowheads="1"/>
        </xdr:cNvSpPr>
      </xdr:nvSpPr>
      <xdr:spPr bwMode="auto">
        <a:xfrm>
          <a:off x="0" y="0"/>
          <a:ext cx="7620000" cy="79781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25</xdr:row>
      <xdr:rowOff>7620</xdr:rowOff>
    </xdr:to>
    <xdr:sp macro="" textlink="">
      <xdr:nvSpPr>
        <xdr:cNvPr id="3" name="AutoShape 2"/>
        <xdr:cNvSpPr>
          <a:spLocks noChangeArrowheads="1"/>
        </xdr:cNvSpPr>
      </xdr:nvSpPr>
      <xdr:spPr bwMode="auto">
        <a:xfrm>
          <a:off x="0" y="0"/>
          <a:ext cx="7620000" cy="797814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24</xdr:row>
      <xdr:rowOff>7620</xdr:rowOff>
    </xdr:to>
    <xdr:sp macro="" textlink="">
      <xdr:nvSpPr>
        <xdr:cNvPr id="2" name="AutoShape 2"/>
        <xdr:cNvSpPr>
          <a:spLocks noChangeArrowheads="1"/>
        </xdr:cNvSpPr>
      </xdr:nvSpPr>
      <xdr:spPr bwMode="auto">
        <a:xfrm>
          <a:off x="0" y="0"/>
          <a:ext cx="5364480" cy="8161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24</xdr:row>
      <xdr:rowOff>7620</xdr:rowOff>
    </xdr:to>
    <xdr:sp macro="" textlink="">
      <xdr:nvSpPr>
        <xdr:cNvPr id="3" name="AutoShape 2"/>
        <xdr:cNvSpPr>
          <a:spLocks noChangeArrowheads="1"/>
        </xdr:cNvSpPr>
      </xdr:nvSpPr>
      <xdr:spPr bwMode="auto">
        <a:xfrm>
          <a:off x="0" y="0"/>
          <a:ext cx="5364480" cy="8161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40</xdr:row>
      <xdr:rowOff>0</xdr:rowOff>
    </xdr:to>
    <xdr:sp macro="" textlink="">
      <xdr:nvSpPr>
        <xdr:cNvPr id="2" name="AutoShape 2"/>
        <xdr:cNvSpPr>
          <a:spLocks noChangeArrowheads="1"/>
        </xdr:cNvSpPr>
      </xdr:nvSpPr>
      <xdr:spPr bwMode="auto">
        <a:xfrm>
          <a:off x="0" y="0"/>
          <a:ext cx="5364480" cy="85191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40</xdr:row>
      <xdr:rowOff>0</xdr:rowOff>
    </xdr:to>
    <xdr:sp macro="" textlink="">
      <xdr:nvSpPr>
        <xdr:cNvPr id="3" name="AutoShape 2"/>
        <xdr:cNvSpPr>
          <a:spLocks noChangeArrowheads="1"/>
        </xdr:cNvSpPr>
      </xdr:nvSpPr>
      <xdr:spPr bwMode="auto">
        <a:xfrm>
          <a:off x="0" y="0"/>
          <a:ext cx="5364480" cy="85191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40</xdr:row>
      <xdr:rowOff>0</xdr:rowOff>
    </xdr:to>
    <xdr:sp macro="" textlink="">
      <xdr:nvSpPr>
        <xdr:cNvPr id="2" name="AutoShape 2"/>
        <xdr:cNvSpPr>
          <a:spLocks noChangeArrowheads="1"/>
        </xdr:cNvSpPr>
      </xdr:nvSpPr>
      <xdr:spPr bwMode="auto">
        <a:xfrm>
          <a:off x="0" y="0"/>
          <a:ext cx="5928360" cy="11696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40</xdr:row>
      <xdr:rowOff>0</xdr:rowOff>
    </xdr:to>
    <xdr:sp macro="" textlink="">
      <xdr:nvSpPr>
        <xdr:cNvPr id="3" name="AutoShape 2"/>
        <xdr:cNvSpPr>
          <a:spLocks noChangeArrowheads="1"/>
        </xdr:cNvSpPr>
      </xdr:nvSpPr>
      <xdr:spPr bwMode="auto">
        <a:xfrm>
          <a:off x="0" y="0"/>
          <a:ext cx="5928360" cy="116967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21</xdr:row>
      <xdr:rowOff>7620</xdr:rowOff>
    </xdr:to>
    <xdr:sp macro="" textlink="">
      <xdr:nvSpPr>
        <xdr:cNvPr id="2" name="AutoShape 2"/>
        <xdr:cNvSpPr>
          <a:spLocks noChangeArrowheads="1"/>
        </xdr:cNvSpPr>
      </xdr:nvSpPr>
      <xdr:spPr bwMode="auto">
        <a:xfrm>
          <a:off x="0" y="0"/>
          <a:ext cx="5364480" cy="81610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4</xdr:col>
      <xdr:colOff>0</xdr:colOff>
      <xdr:row>21</xdr:row>
      <xdr:rowOff>7620</xdr:rowOff>
    </xdr:to>
    <xdr:sp macro="" textlink="">
      <xdr:nvSpPr>
        <xdr:cNvPr id="3" name="AutoShape 2"/>
        <xdr:cNvSpPr>
          <a:spLocks noChangeArrowheads="1"/>
        </xdr:cNvSpPr>
      </xdr:nvSpPr>
      <xdr:spPr bwMode="auto">
        <a:xfrm>
          <a:off x="0" y="0"/>
          <a:ext cx="5364480" cy="816102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23</xdr:row>
      <xdr:rowOff>7620</xdr:rowOff>
    </xdr:to>
    <xdr:sp macro="" textlink="">
      <xdr:nvSpPr>
        <xdr:cNvPr id="2" name="AutoShape 2"/>
        <xdr:cNvSpPr>
          <a:spLocks noChangeArrowheads="1"/>
        </xdr:cNvSpPr>
      </xdr:nvSpPr>
      <xdr:spPr bwMode="auto">
        <a:xfrm>
          <a:off x="236220" y="0"/>
          <a:ext cx="6324600" cy="9585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6</xdr:col>
      <xdr:colOff>0</xdr:colOff>
      <xdr:row>23</xdr:row>
      <xdr:rowOff>7620</xdr:rowOff>
    </xdr:to>
    <xdr:sp macro="" textlink="">
      <xdr:nvSpPr>
        <xdr:cNvPr id="3" name="AutoShape 2"/>
        <xdr:cNvSpPr>
          <a:spLocks noChangeArrowheads="1"/>
        </xdr:cNvSpPr>
      </xdr:nvSpPr>
      <xdr:spPr bwMode="auto">
        <a:xfrm>
          <a:off x="236220" y="0"/>
          <a:ext cx="6324600" cy="958596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Z1001"/>
  <sheetViews>
    <sheetView zoomScaleNormal="100" workbookViewId="0">
      <pane xSplit="4" ySplit="7" topLeftCell="E20" activePane="bottomRight" state="frozen"/>
      <selection activeCell="G171" sqref="G171"/>
      <selection pane="topRight" activeCell="G171" sqref="G171"/>
      <selection pane="bottomLeft" activeCell="G171" sqref="G171"/>
      <selection pane="bottomRight" activeCell="G171" sqref="G171"/>
    </sheetView>
  </sheetViews>
  <sheetFormatPr defaultColWidth="14.42578125" defaultRowHeight="15" customHeight="1"/>
  <cols>
    <col min="1" max="1" width="3.42578125" customWidth="1"/>
    <col min="2" max="2" width="11.42578125" customWidth="1"/>
    <col min="3" max="3" width="8" customWidth="1"/>
    <col min="4" max="4" width="55.28515625" customWidth="1"/>
    <col min="5" max="5" width="13.42578125" customWidth="1"/>
    <col min="6" max="6" width="14.140625" customWidth="1"/>
    <col min="7" max="7" width="11.28515625" customWidth="1"/>
    <col min="8" max="8" width="12.7109375" customWidth="1"/>
    <col min="9" max="9" width="12.28515625" style="107" customWidth="1"/>
    <col min="10" max="10" width="14.85546875" style="107" customWidth="1"/>
    <col min="11" max="11" width="12.28515625" style="107" customWidth="1"/>
    <col min="12" max="12" width="15.85546875" style="107" customWidth="1"/>
    <col min="13" max="13" width="12.28515625" style="107" customWidth="1"/>
    <col min="14" max="14" width="14.42578125" style="107" customWidth="1"/>
    <col min="15" max="15" width="12.28515625" style="107" customWidth="1"/>
    <col min="16" max="16" width="16" style="107" customWidth="1"/>
    <col min="17" max="19" width="12.28515625" style="107" customWidth="1"/>
    <col min="20" max="20" width="16.140625" style="107" customWidth="1"/>
    <col min="21" max="21" width="8.7109375" customWidth="1"/>
    <col min="22" max="26" width="8" customWidth="1"/>
  </cols>
  <sheetData>
    <row r="1" spans="1:26" hidden="1">
      <c r="A1" s="1"/>
      <c r="B1" s="2"/>
      <c r="C1" s="1"/>
      <c r="D1" s="1" t="e">
        <f>#REF!+(#REF!*4/100)-#REF!</f>
        <v>#REF!</v>
      </c>
      <c r="E1" s="1"/>
      <c r="F1" s="3"/>
      <c r="G1" s="1"/>
      <c r="H1" s="1"/>
      <c r="I1" s="3">
        <v>1080000</v>
      </c>
      <c r="J1" s="3" t="e">
        <f>J8-J171-#REF!</f>
        <v>#REF!</v>
      </c>
      <c r="K1" s="1"/>
      <c r="L1" s="3" t="e">
        <f>M1-N1</f>
        <v>#REF!</v>
      </c>
      <c r="M1" s="3">
        <v>1105000</v>
      </c>
      <c r="N1" s="3" t="e">
        <f>N8-N171-#REF!</f>
        <v>#REF!</v>
      </c>
      <c r="O1" s="1"/>
      <c r="P1" s="3" t="e">
        <f>Q1-R1</f>
        <v>#REF!</v>
      </c>
      <c r="Q1" s="3">
        <v>1130000</v>
      </c>
      <c r="R1" s="3" t="e">
        <f>R8-R171-#REF!</f>
        <v>#REF!</v>
      </c>
      <c r="S1" s="1"/>
      <c r="T1" s="1"/>
      <c r="U1" s="1"/>
      <c r="V1" s="1"/>
      <c r="W1" s="1"/>
      <c r="X1" s="1"/>
      <c r="Y1" s="1"/>
      <c r="Z1" s="1"/>
    </row>
    <row r="2" spans="1:26" ht="15.75" customHeight="1">
      <c r="A2" s="4"/>
      <c r="B2" s="388" t="s">
        <v>377</v>
      </c>
      <c r="C2" s="389"/>
      <c r="D2" s="389"/>
      <c r="E2" s="389"/>
      <c r="F2" s="389"/>
      <c r="G2" s="389"/>
      <c r="H2" s="389"/>
      <c r="I2" s="390"/>
      <c r="J2" s="390"/>
      <c r="K2" s="390"/>
      <c r="L2" s="390"/>
      <c r="M2" s="390"/>
      <c r="N2" s="390"/>
      <c r="O2" s="390"/>
      <c r="P2" s="390"/>
      <c r="Q2" s="390"/>
      <c r="R2" s="390"/>
      <c r="S2" s="390"/>
      <c r="T2" s="390"/>
      <c r="U2" s="5"/>
      <c r="V2" s="5"/>
      <c r="W2" s="5"/>
      <c r="X2" s="5"/>
      <c r="Y2" s="5"/>
      <c r="Z2" s="5"/>
    </row>
    <row r="3" spans="1:26" ht="19.5" customHeight="1">
      <c r="A3" s="4"/>
      <c r="B3" s="391" t="s">
        <v>1</v>
      </c>
      <c r="C3" s="389"/>
      <c r="D3" s="389"/>
      <c r="E3" s="389"/>
      <c r="F3" s="389"/>
      <c r="G3" s="389"/>
      <c r="H3" s="389"/>
      <c r="I3" s="390"/>
      <c r="J3" s="390"/>
      <c r="K3" s="390"/>
      <c r="L3" s="390"/>
      <c r="M3" s="390"/>
      <c r="N3" s="390"/>
      <c r="O3" s="390"/>
      <c r="P3" s="390"/>
      <c r="Q3" s="390"/>
      <c r="R3" s="390"/>
      <c r="S3" s="390"/>
      <c r="T3" s="390"/>
      <c r="U3" s="5"/>
      <c r="V3" s="5"/>
      <c r="W3" s="5"/>
      <c r="X3" s="5"/>
      <c r="Y3" s="5"/>
      <c r="Z3" s="5"/>
    </row>
    <row r="4" spans="1:26" ht="46.9" customHeight="1">
      <c r="A4" s="4"/>
      <c r="B4" s="392" t="s">
        <v>360</v>
      </c>
      <c r="C4" s="393"/>
      <c r="D4" s="393"/>
      <c r="E4" s="393"/>
      <c r="F4" s="393"/>
      <c r="G4" s="393"/>
      <c r="H4" s="393"/>
      <c r="I4" s="394"/>
      <c r="J4" s="394"/>
      <c r="K4" s="394"/>
      <c r="L4" s="394"/>
      <c r="M4" s="394"/>
      <c r="N4" s="394"/>
      <c r="O4" s="394"/>
      <c r="P4" s="394"/>
      <c r="Q4" s="394"/>
      <c r="R4" s="394"/>
      <c r="S4" s="394"/>
      <c r="T4" s="394"/>
      <c r="U4" s="5"/>
      <c r="V4" s="5"/>
      <c r="W4" s="5"/>
      <c r="X4" s="5"/>
      <c r="Y4" s="5"/>
      <c r="Z4" s="5"/>
    </row>
    <row r="5" spans="1:26" ht="24" customHeight="1">
      <c r="A5" s="4"/>
      <c r="B5" s="6"/>
      <c r="C5" s="7"/>
      <c r="D5" s="8"/>
      <c r="E5" s="9"/>
      <c r="F5" s="89"/>
      <c r="G5" s="9"/>
      <c r="H5" s="9"/>
      <c r="I5" s="103"/>
      <c r="J5" s="103"/>
      <c r="K5" s="103"/>
      <c r="L5" s="103"/>
      <c r="M5" s="103"/>
      <c r="N5" s="103"/>
      <c r="O5" s="103"/>
      <c r="P5" s="103"/>
      <c r="Q5" s="103"/>
      <c r="R5" s="103"/>
      <c r="S5" s="103"/>
      <c r="T5" s="103"/>
      <c r="U5" s="5"/>
      <c r="V5" s="5"/>
      <c r="W5" s="5"/>
      <c r="X5" s="5"/>
      <c r="Y5" s="5"/>
      <c r="Z5" s="5"/>
    </row>
    <row r="6" spans="1:26" ht="30.6" customHeight="1">
      <c r="A6" s="4"/>
      <c r="B6" s="402" t="s">
        <v>2</v>
      </c>
      <c r="C6" s="402" t="s">
        <v>3</v>
      </c>
      <c r="D6" s="402" t="s">
        <v>4</v>
      </c>
      <c r="E6" s="398" t="s">
        <v>6</v>
      </c>
      <c r="F6" s="399"/>
      <c r="G6" s="399"/>
      <c r="H6" s="400"/>
      <c r="I6" s="395" t="s">
        <v>7</v>
      </c>
      <c r="J6" s="396"/>
      <c r="K6" s="396"/>
      <c r="L6" s="401"/>
      <c r="M6" s="395" t="s">
        <v>8</v>
      </c>
      <c r="N6" s="396"/>
      <c r="O6" s="396"/>
      <c r="P6" s="397"/>
      <c r="Q6" s="395" t="s">
        <v>9</v>
      </c>
      <c r="R6" s="396"/>
      <c r="S6" s="396"/>
      <c r="T6" s="397"/>
      <c r="U6" s="5"/>
      <c r="V6" s="5"/>
      <c r="W6" s="5"/>
      <c r="X6" s="5"/>
      <c r="Y6" s="5"/>
      <c r="Z6" s="5"/>
    </row>
    <row r="7" spans="1:26" ht="78" customHeight="1">
      <c r="A7" s="11"/>
      <c r="B7" s="403"/>
      <c r="C7" s="403"/>
      <c r="D7" s="403"/>
      <c r="E7" s="10" t="s">
        <v>10</v>
      </c>
      <c r="F7" s="12" t="s">
        <v>11</v>
      </c>
      <c r="G7" s="12" t="s">
        <v>12</v>
      </c>
      <c r="H7" s="12" t="s">
        <v>13</v>
      </c>
      <c r="I7" s="110" t="s">
        <v>10</v>
      </c>
      <c r="J7" s="12" t="s">
        <v>11</v>
      </c>
      <c r="K7" s="12" t="s">
        <v>12</v>
      </c>
      <c r="L7" s="12" t="s">
        <v>13</v>
      </c>
      <c r="M7" s="110" t="s">
        <v>10</v>
      </c>
      <c r="N7" s="12" t="s">
        <v>11</v>
      </c>
      <c r="O7" s="12" t="s">
        <v>12</v>
      </c>
      <c r="P7" s="12" t="s">
        <v>13</v>
      </c>
      <c r="Q7" s="110" t="s">
        <v>10</v>
      </c>
      <c r="R7" s="12" t="s">
        <v>11</v>
      </c>
      <c r="S7" s="12" t="s">
        <v>12</v>
      </c>
      <c r="T7" s="12" t="s">
        <v>13</v>
      </c>
      <c r="U7" s="5"/>
      <c r="V7" s="5"/>
      <c r="W7" s="5"/>
      <c r="X7" s="5"/>
      <c r="Y7" s="5"/>
      <c r="Z7" s="5"/>
    </row>
    <row r="8" spans="1:26" ht="28.5" customHeight="1">
      <c r="A8" s="13"/>
      <c r="B8" s="14" t="s">
        <v>14</v>
      </c>
      <c r="C8" s="14">
        <v>0</v>
      </c>
      <c r="D8" s="15" t="s">
        <v>15</v>
      </c>
      <c r="E8" s="16">
        <f t="shared" ref="E8:E172" si="0">F8+G8+H8</f>
        <v>1499905</v>
      </c>
      <c r="F8" s="16">
        <f>F12+F22+F66+F79+F120+F140+F149+F171+F172+F162</f>
        <v>1134664</v>
      </c>
      <c r="G8" s="16">
        <f>G12+G22+G66+G79+G120+G140+G149+G171+G172+G162</f>
        <v>39249</v>
      </c>
      <c r="H8" s="16">
        <f>H12+H22+H66+H79+H120+H140+H149+H171+H172+H162</f>
        <v>325992</v>
      </c>
      <c r="I8" s="16">
        <f t="shared" ref="I8:I46" si="1">J8+K8+L8</f>
        <v>1475042</v>
      </c>
      <c r="J8" s="16">
        <f>J12+J22+J66+J79+J120+J140+J149+J171+J172+J162</f>
        <v>1148900</v>
      </c>
      <c r="K8" s="16">
        <f>K12+K22+K66+K79+K120+K140+K149+K171+K172+K162</f>
        <v>0</v>
      </c>
      <c r="L8" s="16">
        <f>L12+L22+L66+L79+L120+L140+L149+L171+L172+L162</f>
        <v>326142</v>
      </c>
      <c r="M8" s="16">
        <f t="shared" ref="M8:M46" si="2">N8+O8+P8</f>
        <v>1496902</v>
      </c>
      <c r="N8" s="16">
        <f>N12+N22+N66+N79+N120+N140+N149+N171+N172+N162</f>
        <v>1170000</v>
      </c>
      <c r="O8" s="16">
        <f>O12+O22+O66+O79+O120+O140+O149+O171+O172+O162</f>
        <v>0</v>
      </c>
      <c r="P8" s="16">
        <f>P12+P22+P66+P79+P120+P140+P149+P171+P172+P162</f>
        <v>326902</v>
      </c>
      <c r="Q8" s="16">
        <f t="shared" ref="Q8:Q46" si="3">R8+S8+T8</f>
        <v>1530694</v>
      </c>
      <c r="R8" s="16">
        <f>R12+R22+R66+R79+R120+R140+R149+R171+R172+R162</f>
        <v>1202600</v>
      </c>
      <c r="S8" s="16">
        <f>S12+S22+S66+S79+S120+S140+S149+S171+S172+S162</f>
        <v>0</v>
      </c>
      <c r="T8" s="16">
        <f>T12+T22+T66+T79+T120+T140+T149+T171+T172+T162</f>
        <v>328094</v>
      </c>
      <c r="U8" s="17"/>
      <c r="V8" s="17"/>
      <c r="W8" s="17"/>
      <c r="X8" s="17"/>
      <c r="Y8" s="17"/>
      <c r="Z8" s="17"/>
    </row>
    <row r="9" spans="1:26" ht="24.75" customHeight="1">
      <c r="A9" s="18"/>
      <c r="B9" s="19"/>
      <c r="C9" s="32" t="s">
        <v>354</v>
      </c>
      <c r="D9" s="20" t="s">
        <v>16</v>
      </c>
      <c r="E9" s="21">
        <f t="shared" si="0"/>
        <v>8090</v>
      </c>
      <c r="F9" s="21">
        <f t="shared" ref="F9:H9" si="4">F10+F11</f>
        <v>8090</v>
      </c>
      <c r="G9" s="21">
        <f t="shared" si="4"/>
        <v>0</v>
      </c>
      <c r="H9" s="21">
        <f t="shared" si="4"/>
        <v>0</v>
      </c>
      <c r="I9" s="21">
        <f t="shared" si="1"/>
        <v>8190</v>
      </c>
      <c r="J9" s="21">
        <f t="shared" ref="J9:L9" si="5">J10+J11</f>
        <v>8190</v>
      </c>
      <c r="K9" s="21">
        <f t="shared" si="5"/>
        <v>0</v>
      </c>
      <c r="L9" s="21">
        <f t="shared" si="5"/>
        <v>0</v>
      </c>
      <c r="M9" s="21">
        <f t="shared" si="2"/>
        <v>8290</v>
      </c>
      <c r="N9" s="21">
        <f t="shared" ref="N9:P9" si="6">N10+N11</f>
        <v>8290</v>
      </c>
      <c r="O9" s="21">
        <f t="shared" si="6"/>
        <v>0</v>
      </c>
      <c r="P9" s="21">
        <f t="shared" si="6"/>
        <v>0</v>
      </c>
      <c r="Q9" s="21">
        <f t="shared" si="3"/>
        <v>8390</v>
      </c>
      <c r="R9" s="21">
        <f t="shared" ref="R9:T9" si="7">R10+R11</f>
        <v>8390</v>
      </c>
      <c r="S9" s="21">
        <f t="shared" si="7"/>
        <v>0</v>
      </c>
      <c r="T9" s="21">
        <f t="shared" si="7"/>
        <v>0</v>
      </c>
      <c r="U9" s="22"/>
      <c r="V9" s="22"/>
      <c r="W9" s="22"/>
      <c r="X9" s="22"/>
      <c r="Y9" s="22"/>
      <c r="Z9" s="22"/>
    </row>
    <row r="10" spans="1:26" ht="24.75" customHeight="1">
      <c r="A10" s="18"/>
      <c r="B10" s="19"/>
      <c r="C10" s="32" t="s">
        <v>354</v>
      </c>
      <c r="D10" s="20" t="s">
        <v>17</v>
      </c>
      <c r="E10" s="21">
        <f t="shared" si="0"/>
        <v>1425</v>
      </c>
      <c r="F10" s="21">
        <f>F13+F23+F67+F80+F121+F150+F163</f>
        <v>1425</v>
      </c>
      <c r="G10" s="21">
        <f t="shared" ref="G10:H10" si="8">G13+G23+G67+G80+G121+G150</f>
        <v>0</v>
      </c>
      <c r="H10" s="21">
        <f t="shared" si="8"/>
        <v>0</v>
      </c>
      <c r="I10" s="21">
        <f t="shared" si="1"/>
        <v>1425</v>
      </c>
      <c r="J10" s="21">
        <f>J13+J23+J67+J80+J121+J150+J163</f>
        <v>1425</v>
      </c>
      <c r="K10" s="21">
        <f t="shared" ref="K10:L10" si="9">K13+K23+K67+K80+K121+K150</f>
        <v>0</v>
      </c>
      <c r="L10" s="21">
        <f t="shared" si="9"/>
        <v>0</v>
      </c>
      <c r="M10" s="21">
        <f t="shared" si="2"/>
        <v>1425</v>
      </c>
      <c r="N10" s="21">
        <f>N13+N23+N67+N80+N121+N150+N163</f>
        <v>1425</v>
      </c>
      <c r="O10" s="21">
        <f t="shared" ref="O10:P10" si="10">O13+O23+O67+O80+O121+O150</f>
        <v>0</v>
      </c>
      <c r="P10" s="21">
        <f t="shared" si="10"/>
        <v>0</v>
      </c>
      <c r="Q10" s="21">
        <f t="shared" si="3"/>
        <v>1425</v>
      </c>
      <c r="R10" s="21">
        <f>R13+R23+R67+R80+R121+R150+R163</f>
        <v>1425</v>
      </c>
      <c r="S10" s="21">
        <f t="shared" ref="S10:T10" si="11">S13+S23+S67+S80+S121+S150</f>
        <v>0</v>
      </c>
      <c r="T10" s="21">
        <f t="shared" si="11"/>
        <v>0</v>
      </c>
      <c r="U10" s="22"/>
      <c r="V10" s="22"/>
      <c r="W10" s="22"/>
      <c r="X10" s="22"/>
      <c r="Y10" s="22"/>
      <c r="Z10" s="22"/>
    </row>
    <row r="11" spans="1:26" ht="24.75" customHeight="1">
      <c r="A11" s="18"/>
      <c r="B11" s="19"/>
      <c r="C11" s="32" t="s">
        <v>354</v>
      </c>
      <c r="D11" s="20" t="s">
        <v>18</v>
      </c>
      <c r="E11" s="21">
        <f t="shared" si="0"/>
        <v>6665</v>
      </c>
      <c r="F11" s="21">
        <f>4952+1300+270-133+276</f>
        <v>6665</v>
      </c>
      <c r="G11" s="21">
        <v>0</v>
      </c>
      <c r="H11" s="21">
        <v>0</v>
      </c>
      <c r="I11" s="21">
        <f t="shared" si="1"/>
        <v>6765</v>
      </c>
      <c r="J11" s="21">
        <f>F11+100</f>
        <v>6765</v>
      </c>
      <c r="K11" s="21">
        <v>0</v>
      </c>
      <c r="L11" s="21">
        <v>0</v>
      </c>
      <c r="M11" s="21">
        <f t="shared" si="2"/>
        <v>6865</v>
      </c>
      <c r="N11" s="21">
        <f>J11+100</f>
        <v>6865</v>
      </c>
      <c r="O11" s="21">
        <v>0</v>
      </c>
      <c r="P11" s="21">
        <v>0</v>
      </c>
      <c r="Q11" s="21">
        <f t="shared" si="3"/>
        <v>6965</v>
      </c>
      <c r="R11" s="21">
        <f>N11+100</f>
        <v>6965</v>
      </c>
      <c r="S11" s="21">
        <v>0</v>
      </c>
      <c r="T11" s="21">
        <v>0</v>
      </c>
      <c r="U11" s="22"/>
      <c r="V11" s="22"/>
      <c r="W11" s="22"/>
      <c r="X11" s="22"/>
      <c r="Y11" s="22"/>
      <c r="Z11" s="22"/>
    </row>
    <row r="12" spans="1:26" ht="28.5" customHeight="1">
      <c r="A12" s="13"/>
      <c r="B12" s="23" t="s">
        <v>19</v>
      </c>
      <c r="C12" s="23" t="s">
        <v>20</v>
      </c>
      <c r="D12" s="24" t="s">
        <v>21</v>
      </c>
      <c r="E12" s="85">
        <f t="shared" si="0"/>
        <v>34300</v>
      </c>
      <c r="F12" s="85">
        <f t="shared" ref="F12:H12" si="12">F14+F18+F20+F16</f>
        <v>31600</v>
      </c>
      <c r="G12" s="85">
        <f t="shared" si="12"/>
        <v>0</v>
      </c>
      <c r="H12" s="85">
        <f t="shared" si="12"/>
        <v>2700</v>
      </c>
      <c r="I12" s="85">
        <f t="shared" si="1"/>
        <v>34530</v>
      </c>
      <c r="J12" s="85">
        <f t="shared" ref="J12:L12" si="13">J14+J18+J20+J16</f>
        <v>31800</v>
      </c>
      <c r="K12" s="85">
        <f t="shared" si="13"/>
        <v>0</v>
      </c>
      <c r="L12" s="85">
        <f t="shared" si="13"/>
        <v>2730</v>
      </c>
      <c r="M12" s="85">
        <f t="shared" si="2"/>
        <v>34700</v>
      </c>
      <c r="N12" s="85">
        <f t="shared" ref="N12:P12" si="14">N14+N18+N20+N16</f>
        <v>31800</v>
      </c>
      <c r="O12" s="85">
        <f t="shared" si="14"/>
        <v>0</v>
      </c>
      <c r="P12" s="85">
        <f t="shared" si="14"/>
        <v>2900</v>
      </c>
      <c r="Q12" s="85">
        <f t="shared" si="3"/>
        <v>34700</v>
      </c>
      <c r="R12" s="85">
        <f t="shared" ref="R12:T12" si="15">R14+R18+R20+R16</f>
        <v>31800</v>
      </c>
      <c r="S12" s="85">
        <f t="shared" si="15"/>
        <v>0</v>
      </c>
      <c r="T12" s="85">
        <f t="shared" si="15"/>
        <v>2900</v>
      </c>
      <c r="U12" s="17"/>
      <c r="V12" s="17"/>
      <c r="W12" s="17"/>
      <c r="X12" s="17"/>
      <c r="Y12" s="17"/>
      <c r="Z12" s="17"/>
    </row>
    <row r="13" spans="1:26" ht="24" customHeight="1">
      <c r="A13" s="13"/>
      <c r="B13" s="23"/>
      <c r="C13" s="23" t="s">
        <v>354</v>
      </c>
      <c r="D13" s="27" t="s">
        <v>27</v>
      </c>
      <c r="E13" s="28">
        <f t="shared" si="0"/>
        <v>599</v>
      </c>
      <c r="F13" s="28">
        <f>F15+F19+F17+F21</f>
        <v>599</v>
      </c>
      <c r="G13" s="28">
        <f t="shared" ref="G13:H13" si="16">G15+G19+G17</f>
        <v>0</v>
      </c>
      <c r="H13" s="28">
        <f t="shared" si="16"/>
        <v>0</v>
      </c>
      <c r="I13" s="28">
        <f t="shared" si="1"/>
        <v>599</v>
      </c>
      <c r="J13" s="28">
        <f>J15+J19+J17+J21</f>
        <v>599</v>
      </c>
      <c r="K13" s="28">
        <f t="shared" ref="K13:L13" si="17">K15+K19+K17</f>
        <v>0</v>
      </c>
      <c r="L13" s="28">
        <f t="shared" si="17"/>
        <v>0</v>
      </c>
      <c r="M13" s="28">
        <f t="shared" si="2"/>
        <v>599</v>
      </c>
      <c r="N13" s="28">
        <f>N15+N19+N17+N21</f>
        <v>599</v>
      </c>
      <c r="O13" s="28">
        <f t="shared" ref="O13:P13" si="18">O15+O19+O17</f>
        <v>0</v>
      </c>
      <c r="P13" s="28">
        <f t="shared" si="18"/>
        <v>0</v>
      </c>
      <c r="Q13" s="28">
        <f t="shared" si="3"/>
        <v>599</v>
      </c>
      <c r="R13" s="28">
        <f>R15+R19+R17+R21</f>
        <v>599</v>
      </c>
      <c r="S13" s="28">
        <f t="shared" ref="S13:T13" si="19">S15+S19+S17</f>
        <v>0</v>
      </c>
      <c r="T13" s="28">
        <f t="shared" si="19"/>
        <v>0</v>
      </c>
      <c r="U13" s="17"/>
      <c r="V13" s="17"/>
      <c r="W13" s="17"/>
      <c r="X13" s="17"/>
      <c r="Y13" s="17"/>
      <c r="Z13" s="17"/>
    </row>
    <row r="14" spans="1:26" ht="28.5" customHeight="1">
      <c r="A14" s="13"/>
      <c r="B14" s="34" t="s">
        <v>28</v>
      </c>
      <c r="C14" s="34" t="s">
        <v>29</v>
      </c>
      <c r="D14" s="35" t="s">
        <v>30</v>
      </c>
      <c r="E14" s="37">
        <f t="shared" si="0"/>
        <v>7940</v>
      </c>
      <c r="F14" s="37">
        <v>7940</v>
      </c>
      <c r="G14" s="37">
        <v>0</v>
      </c>
      <c r="H14" s="37">
        <v>0</v>
      </c>
      <c r="I14" s="37">
        <f t="shared" si="1"/>
        <v>7950</v>
      </c>
      <c r="J14" s="37">
        <v>7950</v>
      </c>
      <c r="K14" s="37">
        <v>0</v>
      </c>
      <c r="L14" s="37">
        <v>0</v>
      </c>
      <c r="M14" s="37">
        <f t="shared" si="2"/>
        <v>7950</v>
      </c>
      <c r="N14" s="37">
        <v>7950</v>
      </c>
      <c r="O14" s="37">
        <v>0</v>
      </c>
      <c r="P14" s="37">
        <v>0</v>
      </c>
      <c r="Q14" s="37">
        <f t="shared" si="3"/>
        <v>7950</v>
      </c>
      <c r="R14" s="37">
        <v>7950</v>
      </c>
      <c r="S14" s="37">
        <v>0</v>
      </c>
      <c r="T14" s="37">
        <v>0</v>
      </c>
      <c r="U14" s="17"/>
      <c r="V14" s="17"/>
      <c r="W14" s="17"/>
      <c r="X14" s="17"/>
      <c r="Y14" s="17"/>
      <c r="Z14" s="17"/>
    </row>
    <row r="15" spans="1:26" ht="23.45" customHeight="1">
      <c r="A15" s="13"/>
      <c r="B15" s="34"/>
      <c r="C15" s="34" t="s">
        <v>354</v>
      </c>
      <c r="D15" s="39" t="s">
        <v>27</v>
      </c>
      <c r="E15" s="41">
        <f t="shared" si="0"/>
        <v>200</v>
      </c>
      <c r="F15" s="41">
        <f>196+4</f>
        <v>200</v>
      </c>
      <c r="G15" s="41"/>
      <c r="H15" s="41"/>
      <c r="I15" s="41">
        <f t="shared" si="1"/>
        <v>200</v>
      </c>
      <c r="J15" s="41">
        <v>200</v>
      </c>
      <c r="K15" s="41"/>
      <c r="L15" s="41"/>
      <c r="M15" s="41">
        <f t="shared" si="2"/>
        <v>200</v>
      </c>
      <c r="N15" s="41">
        <v>200</v>
      </c>
      <c r="O15" s="41"/>
      <c r="P15" s="41"/>
      <c r="Q15" s="41">
        <f t="shared" si="3"/>
        <v>200</v>
      </c>
      <c r="R15" s="41">
        <v>200</v>
      </c>
      <c r="S15" s="41">
        <v>0</v>
      </c>
      <c r="T15" s="41"/>
      <c r="U15" s="17"/>
      <c r="V15" s="17"/>
      <c r="W15" s="17"/>
      <c r="X15" s="17"/>
      <c r="Y15" s="17"/>
      <c r="Z15" s="17"/>
    </row>
    <row r="16" spans="1:26" ht="28.5" customHeight="1">
      <c r="A16" s="13"/>
      <c r="B16" s="34" t="s">
        <v>33</v>
      </c>
      <c r="C16" s="34" t="s">
        <v>34</v>
      </c>
      <c r="D16" s="42" t="s">
        <v>35</v>
      </c>
      <c r="E16" s="38">
        <f t="shared" si="0"/>
        <v>6345</v>
      </c>
      <c r="F16" s="38">
        <f>5345+1000</f>
        <v>6345</v>
      </c>
      <c r="G16" s="38">
        <v>0</v>
      </c>
      <c r="H16" s="38">
        <v>0</v>
      </c>
      <c r="I16" s="38">
        <f t="shared" si="1"/>
        <v>6520</v>
      </c>
      <c r="J16" s="38">
        <f>5520+1000</f>
        <v>6520</v>
      </c>
      <c r="K16" s="38">
        <v>0</v>
      </c>
      <c r="L16" s="38">
        <v>0</v>
      </c>
      <c r="M16" s="38">
        <f t="shared" si="2"/>
        <v>6520</v>
      </c>
      <c r="N16" s="38">
        <f>5520+1000</f>
        <v>6520</v>
      </c>
      <c r="O16" s="38">
        <v>0</v>
      </c>
      <c r="P16" s="38">
        <v>0</v>
      </c>
      <c r="Q16" s="38">
        <f t="shared" si="3"/>
        <v>6520</v>
      </c>
      <c r="R16" s="38">
        <f>5520+1000</f>
        <v>6520</v>
      </c>
      <c r="S16" s="38">
        <v>0</v>
      </c>
      <c r="T16" s="38">
        <v>0</v>
      </c>
      <c r="U16" s="22"/>
      <c r="V16" s="22"/>
      <c r="W16" s="22"/>
      <c r="X16" s="22"/>
      <c r="Y16" s="22"/>
      <c r="Z16" s="22"/>
    </row>
    <row r="17" spans="1:26" ht="20.25" customHeight="1">
      <c r="A17" s="13"/>
      <c r="B17" s="34"/>
      <c r="C17" s="34" t="s">
        <v>354</v>
      </c>
      <c r="D17" s="39" t="s">
        <v>27</v>
      </c>
      <c r="E17" s="41">
        <f t="shared" si="0"/>
        <v>319</v>
      </c>
      <c r="F17" s="41">
        <v>319</v>
      </c>
      <c r="G17" s="41"/>
      <c r="H17" s="41"/>
      <c r="I17" s="41">
        <f t="shared" si="1"/>
        <v>319</v>
      </c>
      <c r="J17" s="41">
        <v>319</v>
      </c>
      <c r="K17" s="41"/>
      <c r="L17" s="41"/>
      <c r="M17" s="41">
        <f t="shared" si="2"/>
        <v>319</v>
      </c>
      <c r="N17" s="41">
        <v>319</v>
      </c>
      <c r="O17" s="41"/>
      <c r="P17" s="41"/>
      <c r="Q17" s="41">
        <f t="shared" si="3"/>
        <v>319</v>
      </c>
      <c r="R17" s="41">
        <v>319</v>
      </c>
      <c r="S17" s="41"/>
      <c r="T17" s="41"/>
      <c r="U17" s="17"/>
      <c r="V17" s="17"/>
      <c r="W17" s="17"/>
      <c r="X17" s="17"/>
      <c r="Y17" s="17"/>
      <c r="Z17" s="17"/>
    </row>
    <row r="18" spans="1:26" ht="27" customHeight="1">
      <c r="A18" s="43"/>
      <c r="B18" s="34" t="s">
        <v>36</v>
      </c>
      <c r="C18" s="34" t="s">
        <v>37</v>
      </c>
      <c r="D18" s="35" t="s">
        <v>38</v>
      </c>
      <c r="E18" s="51">
        <f t="shared" si="0"/>
        <v>4980</v>
      </c>
      <c r="F18" s="51">
        <v>2880</v>
      </c>
      <c r="G18" s="51"/>
      <c r="H18" s="51">
        <v>2100</v>
      </c>
      <c r="I18" s="51">
        <f t="shared" si="1"/>
        <v>4985</v>
      </c>
      <c r="J18" s="51">
        <v>2855</v>
      </c>
      <c r="K18" s="51">
        <v>0</v>
      </c>
      <c r="L18" s="51">
        <v>2130</v>
      </c>
      <c r="M18" s="51">
        <f t="shared" si="2"/>
        <v>5165</v>
      </c>
      <c r="N18" s="51">
        <v>2865</v>
      </c>
      <c r="O18" s="51"/>
      <c r="P18" s="51">
        <v>2300</v>
      </c>
      <c r="Q18" s="51">
        <f t="shared" si="3"/>
        <v>5165</v>
      </c>
      <c r="R18" s="51">
        <v>2865</v>
      </c>
      <c r="S18" s="51"/>
      <c r="T18" s="51">
        <v>2300</v>
      </c>
      <c r="U18" s="22"/>
      <c r="V18" s="22"/>
      <c r="W18" s="22"/>
      <c r="X18" s="22"/>
      <c r="Y18" s="22"/>
      <c r="Z18" s="22"/>
    </row>
    <row r="19" spans="1:26" ht="18.75" customHeight="1">
      <c r="A19" s="45"/>
      <c r="B19" s="46"/>
      <c r="C19" s="46" t="s">
        <v>354</v>
      </c>
      <c r="D19" s="39" t="s">
        <v>41</v>
      </c>
      <c r="E19" s="41">
        <f t="shared" si="0"/>
        <v>51</v>
      </c>
      <c r="F19" s="41">
        <v>51</v>
      </c>
      <c r="G19" s="41"/>
      <c r="H19" s="41"/>
      <c r="I19" s="41">
        <f t="shared" si="1"/>
        <v>51</v>
      </c>
      <c r="J19" s="41">
        <v>51</v>
      </c>
      <c r="K19" s="41"/>
      <c r="L19" s="41"/>
      <c r="M19" s="41">
        <f t="shared" si="2"/>
        <v>51</v>
      </c>
      <c r="N19" s="41">
        <v>51</v>
      </c>
      <c r="O19" s="41"/>
      <c r="P19" s="41"/>
      <c r="Q19" s="41">
        <f t="shared" si="3"/>
        <v>51</v>
      </c>
      <c r="R19" s="41">
        <v>51</v>
      </c>
      <c r="S19" s="41"/>
      <c r="T19" s="41"/>
      <c r="U19" s="47"/>
      <c r="V19" s="47"/>
      <c r="W19" s="47"/>
      <c r="X19" s="47"/>
      <c r="Y19" s="47"/>
      <c r="Z19" s="47"/>
    </row>
    <row r="20" spans="1:26" ht="24.6" customHeight="1">
      <c r="A20" s="13"/>
      <c r="B20" s="34" t="s">
        <v>42</v>
      </c>
      <c r="C20" s="34" t="s">
        <v>43</v>
      </c>
      <c r="D20" s="33" t="s">
        <v>44</v>
      </c>
      <c r="E20" s="37">
        <f t="shared" si="0"/>
        <v>15035</v>
      </c>
      <c r="F20" s="37">
        <v>14435</v>
      </c>
      <c r="G20" s="37">
        <v>0</v>
      </c>
      <c r="H20" s="37">
        <v>600</v>
      </c>
      <c r="I20" s="37">
        <f t="shared" si="1"/>
        <v>15075</v>
      </c>
      <c r="J20" s="37">
        <v>14475</v>
      </c>
      <c r="K20" s="37">
        <v>0</v>
      </c>
      <c r="L20" s="37">
        <v>600</v>
      </c>
      <c r="M20" s="37">
        <f t="shared" si="2"/>
        <v>15065</v>
      </c>
      <c r="N20" s="37">
        <v>14465</v>
      </c>
      <c r="O20" s="37">
        <v>0</v>
      </c>
      <c r="P20" s="37">
        <v>600</v>
      </c>
      <c r="Q20" s="37">
        <f t="shared" si="3"/>
        <v>15065</v>
      </c>
      <c r="R20" s="37">
        <v>14465</v>
      </c>
      <c r="S20" s="37">
        <v>0</v>
      </c>
      <c r="T20" s="37">
        <v>600</v>
      </c>
      <c r="U20" s="22"/>
      <c r="V20" s="22"/>
      <c r="W20" s="22"/>
      <c r="X20" s="22"/>
      <c r="Y20" s="22"/>
      <c r="Z20" s="22"/>
    </row>
    <row r="21" spans="1:26" ht="24" customHeight="1">
      <c r="A21" s="13"/>
      <c r="B21" s="34"/>
      <c r="C21" s="34" t="s">
        <v>354</v>
      </c>
      <c r="D21" s="39" t="s">
        <v>27</v>
      </c>
      <c r="E21" s="41">
        <f t="shared" si="0"/>
        <v>29</v>
      </c>
      <c r="F21" s="41">
        <v>29</v>
      </c>
      <c r="G21" s="41"/>
      <c r="H21" s="41"/>
      <c r="I21" s="41">
        <f t="shared" si="1"/>
        <v>29</v>
      </c>
      <c r="J21" s="41">
        <v>29</v>
      </c>
      <c r="K21" s="41"/>
      <c r="L21" s="41"/>
      <c r="M21" s="41">
        <f t="shared" si="2"/>
        <v>29</v>
      </c>
      <c r="N21" s="41">
        <v>29</v>
      </c>
      <c r="O21" s="41"/>
      <c r="P21" s="41"/>
      <c r="Q21" s="41">
        <f t="shared" si="3"/>
        <v>29</v>
      </c>
      <c r="R21" s="41">
        <v>29</v>
      </c>
      <c r="S21" s="41"/>
      <c r="T21" s="41"/>
      <c r="U21" s="17"/>
      <c r="V21" s="17"/>
      <c r="W21" s="17"/>
      <c r="X21" s="17"/>
      <c r="Y21" s="17"/>
      <c r="Z21" s="17"/>
    </row>
    <row r="22" spans="1:26" ht="18" customHeight="1">
      <c r="A22" s="13"/>
      <c r="B22" s="48" t="s">
        <v>31</v>
      </c>
      <c r="C22" s="48" t="s">
        <v>47</v>
      </c>
      <c r="D22" s="24" t="s">
        <v>32</v>
      </c>
      <c r="E22" s="25">
        <f t="shared" si="0"/>
        <v>695715</v>
      </c>
      <c r="F22" s="25">
        <f t="shared" ref="F22:H22" si="20">F24+F25+F41+F43+F49+F50+F51+F52+F53+F54+F56+F47+F55+F64+F65</f>
        <v>694915</v>
      </c>
      <c r="G22" s="25">
        <f t="shared" si="20"/>
        <v>0</v>
      </c>
      <c r="H22" s="25">
        <f t="shared" si="20"/>
        <v>800</v>
      </c>
      <c r="I22" s="85">
        <f t="shared" si="1"/>
        <v>712571</v>
      </c>
      <c r="J22" s="85">
        <f t="shared" ref="J22:L22" si="21">J24+J25+J41+J43+J49+J50+J51+J52+J53+J54+J56+J47+J55+J64+J65</f>
        <v>712165</v>
      </c>
      <c r="K22" s="85">
        <f t="shared" si="21"/>
        <v>0</v>
      </c>
      <c r="L22" s="85">
        <f t="shared" si="21"/>
        <v>406</v>
      </c>
      <c r="M22" s="85">
        <f t="shared" si="2"/>
        <v>728757</v>
      </c>
      <c r="N22" s="85">
        <f t="shared" ref="N22:P22" si="22">N24+N25+N41+N43+N49+N50+N51+N52+N53+N54+N56+N47+N55+N64+N65</f>
        <v>728335</v>
      </c>
      <c r="O22" s="85">
        <f t="shared" si="22"/>
        <v>0</v>
      </c>
      <c r="P22" s="85">
        <f t="shared" si="22"/>
        <v>422</v>
      </c>
      <c r="Q22" s="85">
        <f t="shared" si="3"/>
        <v>745279</v>
      </c>
      <c r="R22" s="85">
        <f t="shared" ref="R22:T22" si="23">R24+R25+R41+R43+R49+R50+R51+R52+R53+R54+R56+R47+R55+R64+R65</f>
        <v>744935</v>
      </c>
      <c r="S22" s="85">
        <f t="shared" si="23"/>
        <v>0</v>
      </c>
      <c r="T22" s="85">
        <f t="shared" si="23"/>
        <v>344</v>
      </c>
      <c r="U22" s="17"/>
      <c r="V22" s="17"/>
      <c r="W22" s="17"/>
      <c r="X22" s="17"/>
      <c r="Y22" s="17"/>
      <c r="Z22" s="17"/>
    </row>
    <row r="23" spans="1:26" ht="24" customHeight="1">
      <c r="A23" s="45"/>
      <c r="B23" s="49"/>
      <c r="C23" s="49" t="s">
        <v>354</v>
      </c>
      <c r="D23" s="27" t="s">
        <v>27</v>
      </c>
      <c r="E23" s="28">
        <f t="shared" si="0"/>
        <v>111</v>
      </c>
      <c r="F23" s="28">
        <f t="shared" ref="F23:H23" si="24">F26+F42</f>
        <v>111</v>
      </c>
      <c r="G23" s="28">
        <f t="shared" si="24"/>
        <v>0</v>
      </c>
      <c r="H23" s="28">
        <f t="shared" si="24"/>
        <v>0</v>
      </c>
      <c r="I23" s="28">
        <f t="shared" si="1"/>
        <v>111</v>
      </c>
      <c r="J23" s="28">
        <f t="shared" ref="J23:L23" si="25">J26+J42</f>
        <v>111</v>
      </c>
      <c r="K23" s="28">
        <f t="shared" si="25"/>
        <v>0</v>
      </c>
      <c r="L23" s="28">
        <f t="shared" si="25"/>
        <v>0</v>
      </c>
      <c r="M23" s="28">
        <f t="shared" si="2"/>
        <v>111</v>
      </c>
      <c r="N23" s="28">
        <f t="shared" ref="N23:P23" si="26">N26+N42</f>
        <v>111</v>
      </c>
      <c r="O23" s="28">
        <f t="shared" si="26"/>
        <v>0</v>
      </c>
      <c r="P23" s="28">
        <f t="shared" si="26"/>
        <v>0</v>
      </c>
      <c r="Q23" s="28">
        <f t="shared" si="3"/>
        <v>111</v>
      </c>
      <c r="R23" s="28">
        <f t="shared" ref="R23:T23" si="27">R26+R42</f>
        <v>111</v>
      </c>
      <c r="S23" s="28">
        <f t="shared" si="27"/>
        <v>0</v>
      </c>
      <c r="T23" s="28">
        <f t="shared" si="27"/>
        <v>0</v>
      </c>
      <c r="U23" s="47"/>
      <c r="V23" s="47"/>
      <c r="W23" s="47"/>
      <c r="X23" s="47"/>
      <c r="Y23" s="47"/>
      <c r="Z23" s="47"/>
    </row>
    <row r="24" spans="1:26" ht="27" customHeight="1">
      <c r="A24" s="50"/>
      <c r="B24" s="34" t="s">
        <v>56</v>
      </c>
      <c r="C24" s="34" t="s">
        <v>57</v>
      </c>
      <c r="D24" s="42" t="s">
        <v>58</v>
      </c>
      <c r="E24" s="44">
        <f t="shared" si="0"/>
        <v>614165</v>
      </c>
      <c r="F24" s="93">
        <f>614200-35</f>
        <v>614165</v>
      </c>
      <c r="G24" s="44">
        <v>0</v>
      </c>
      <c r="H24" s="44">
        <v>0</v>
      </c>
      <c r="I24" s="51">
        <f t="shared" si="1"/>
        <v>636715</v>
      </c>
      <c r="J24" s="93">
        <f>F24+15800+7875-595+3+17-550</f>
        <v>636715</v>
      </c>
      <c r="K24" s="51"/>
      <c r="L24" s="51">
        <v>0</v>
      </c>
      <c r="M24" s="51">
        <f t="shared" si="2"/>
        <v>651535</v>
      </c>
      <c r="N24" s="93">
        <f>J24+15800-980</f>
        <v>651535</v>
      </c>
      <c r="O24" s="51">
        <v>0</v>
      </c>
      <c r="P24" s="51">
        <v>0</v>
      </c>
      <c r="Q24" s="51">
        <f t="shared" si="3"/>
        <v>667335</v>
      </c>
      <c r="R24" s="93">
        <f>N24+15800</f>
        <v>667335</v>
      </c>
      <c r="S24" s="51">
        <v>0</v>
      </c>
      <c r="T24" s="51">
        <v>0</v>
      </c>
      <c r="U24" s="52"/>
      <c r="V24" s="5"/>
      <c r="W24" s="5"/>
      <c r="X24" s="5"/>
      <c r="Y24" s="5"/>
      <c r="Z24" s="5"/>
    </row>
    <row r="25" spans="1:26" ht="28.5">
      <c r="A25" s="50"/>
      <c r="B25" s="34" t="s">
        <v>59</v>
      </c>
      <c r="C25" s="34" t="s">
        <v>60</v>
      </c>
      <c r="D25" s="42" t="s">
        <v>61</v>
      </c>
      <c r="E25" s="51">
        <f t="shared" si="0"/>
        <v>12585</v>
      </c>
      <c r="F25" s="51">
        <f t="shared" ref="F25:H25" si="28">SUM(F27:F40)</f>
        <v>11910</v>
      </c>
      <c r="G25" s="51">
        <f t="shared" si="28"/>
        <v>0</v>
      </c>
      <c r="H25" s="51">
        <f t="shared" si="28"/>
        <v>675</v>
      </c>
      <c r="I25" s="51">
        <f t="shared" si="1"/>
        <v>12160</v>
      </c>
      <c r="J25" s="51">
        <f t="shared" ref="J25:L25" si="29">SUM(J27:J40)</f>
        <v>11910</v>
      </c>
      <c r="K25" s="51">
        <f t="shared" si="29"/>
        <v>0</v>
      </c>
      <c r="L25" s="51">
        <f t="shared" si="29"/>
        <v>250</v>
      </c>
      <c r="M25" s="51">
        <f t="shared" si="2"/>
        <v>12160</v>
      </c>
      <c r="N25" s="51">
        <f t="shared" ref="N25:P25" si="30">SUM(N27:N40)</f>
        <v>11910</v>
      </c>
      <c r="O25" s="51">
        <f t="shared" si="30"/>
        <v>0</v>
      </c>
      <c r="P25" s="51">
        <f t="shared" si="30"/>
        <v>250</v>
      </c>
      <c r="Q25" s="51">
        <f t="shared" si="3"/>
        <v>12160</v>
      </c>
      <c r="R25" s="51">
        <f t="shared" ref="R25:T25" si="31">SUM(R27:R40)</f>
        <v>11910</v>
      </c>
      <c r="S25" s="51">
        <f t="shared" si="31"/>
        <v>0</v>
      </c>
      <c r="T25" s="51">
        <f t="shared" si="31"/>
        <v>250</v>
      </c>
      <c r="U25" s="22"/>
      <c r="V25" s="22"/>
      <c r="W25" s="22"/>
      <c r="X25" s="22"/>
      <c r="Y25" s="22"/>
      <c r="Z25" s="22"/>
    </row>
    <row r="26" spans="1:26" ht="18" customHeight="1">
      <c r="A26" s="13"/>
      <c r="B26" s="34"/>
      <c r="C26" s="34" t="s">
        <v>354</v>
      </c>
      <c r="D26" s="39" t="s">
        <v>27</v>
      </c>
      <c r="E26" s="41">
        <f t="shared" si="0"/>
        <v>25</v>
      </c>
      <c r="F26" s="41">
        <v>25</v>
      </c>
      <c r="G26" s="41"/>
      <c r="H26" s="41"/>
      <c r="I26" s="41">
        <f t="shared" si="1"/>
        <v>25</v>
      </c>
      <c r="J26" s="41">
        <v>25</v>
      </c>
      <c r="K26" s="41"/>
      <c r="L26" s="41"/>
      <c r="M26" s="41">
        <f t="shared" si="2"/>
        <v>25</v>
      </c>
      <c r="N26" s="41">
        <v>25</v>
      </c>
      <c r="O26" s="41"/>
      <c r="P26" s="41"/>
      <c r="Q26" s="41">
        <f t="shared" si="3"/>
        <v>25</v>
      </c>
      <c r="R26" s="41">
        <v>25</v>
      </c>
      <c r="S26" s="41"/>
      <c r="T26" s="41"/>
      <c r="U26" s="17"/>
      <c r="V26" s="17"/>
      <c r="W26" s="17"/>
      <c r="X26" s="17"/>
      <c r="Y26" s="17"/>
      <c r="Z26" s="17"/>
    </row>
    <row r="27" spans="1:26" ht="25.5" customHeight="1">
      <c r="A27" s="50"/>
      <c r="B27" s="34"/>
      <c r="C27" s="34" t="s">
        <v>62</v>
      </c>
      <c r="D27" s="53" t="s">
        <v>63</v>
      </c>
      <c r="E27" s="51">
        <f t="shared" si="0"/>
        <v>2470.0000000000005</v>
      </c>
      <c r="F27" s="71">
        <v>2470.0000000000005</v>
      </c>
      <c r="G27" s="71"/>
      <c r="H27" s="71"/>
      <c r="I27" s="51">
        <f t="shared" si="1"/>
        <v>2470.0000000000005</v>
      </c>
      <c r="J27" s="71">
        <v>2470.0000000000005</v>
      </c>
      <c r="K27" s="71"/>
      <c r="L27" s="71"/>
      <c r="M27" s="51">
        <f t="shared" si="2"/>
        <v>2470.0000000000005</v>
      </c>
      <c r="N27" s="71">
        <v>2470.0000000000005</v>
      </c>
      <c r="O27" s="71"/>
      <c r="P27" s="71"/>
      <c r="Q27" s="51">
        <f t="shared" si="3"/>
        <v>2470.0000000000005</v>
      </c>
      <c r="R27" s="71">
        <v>2470.0000000000005</v>
      </c>
      <c r="S27" s="71"/>
      <c r="T27" s="71"/>
      <c r="U27" s="22"/>
      <c r="V27" s="22"/>
      <c r="W27" s="22"/>
      <c r="X27" s="22"/>
      <c r="Y27" s="22"/>
      <c r="Z27" s="22"/>
    </row>
    <row r="28" spans="1:26" ht="33" customHeight="1">
      <c r="A28" s="50"/>
      <c r="B28" s="34"/>
      <c r="C28" s="34" t="s">
        <v>64</v>
      </c>
      <c r="D28" s="53" t="s">
        <v>65</v>
      </c>
      <c r="E28" s="51">
        <f t="shared" si="0"/>
        <v>2845</v>
      </c>
      <c r="F28" s="71">
        <v>2845</v>
      </c>
      <c r="G28" s="71"/>
      <c r="H28" s="71"/>
      <c r="I28" s="51">
        <f t="shared" si="1"/>
        <v>2845</v>
      </c>
      <c r="J28" s="71">
        <v>2845</v>
      </c>
      <c r="K28" s="71"/>
      <c r="L28" s="71"/>
      <c r="M28" s="51">
        <f t="shared" si="2"/>
        <v>2845</v>
      </c>
      <c r="N28" s="71">
        <v>2845</v>
      </c>
      <c r="O28" s="71"/>
      <c r="P28" s="71"/>
      <c r="Q28" s="51">
        <f t="shared" si="3"/>
        <v>2845</v>
      </c>
      <c r="R28" s="71">
        <v>2845</v>
      </c>
      <c r="S28" s="71"/>
      <c r="T28" s="71"/>
      <c r="U28" s="22"/>
      <c r="V28" s="22"/>
      <c r="W28" s="22"/>
      <c r="X28" s="22"/>
      <c r="Y28" s="22"/>
      <c r="Z28" s="22"/>
    </row>
    <row r="29" spans="1:26" ht="21.75" customHeight="1">
      <c r="A29" s="50"/>
      <c r="B29" s="34"/>
      <c r="C29" s="34" t="s">
        <v>66</v>
      </c>
      <c r="D29" s="53" t="s">
        <v>67</v>
      </c>
      <c r="E29" s="51">
        <f t="shared" si="0"/>
        <v>2165</v>
      </c>
      <c r="F29" s="71">
        <v>2165</v>
      </c>
      <c r="G29" s="71"/>
      <c r="H29" s="71"/>
      <c r="I29" s="51">
        <f t="shared" si="1"/>
        <v>2165</v>
      </c>
      <c r="J29" s="71">
        <v>2165</v>
      </c>
      <c r="K29" s="71"/>
      <c r="L29" s="71"/>
      <c r="M29" s="51">
        <f t="shared" si="2"/>
        <v>2165</v>
      </c>
      <c r="N29" s="71">
        <v>2165</v>
      </c>
      <c r="O29" s="71"/>
      <c r="P29" s="71"/>
      <c r="Q29" s="51">
        <f t="shared" si="3"/>
        <v>2165</v>
      </c>
      <c r="R29" s="71">
        <v>2165</v>
      </c>
      <c r="S29" s="71"/>
      <c r="T29" s="71"/>
      <c r="U29" s="22"/>
      <c r="V29" s="22"/>
      <c r="W29" s="22"/>
      <c r="X29" s="22"/>
      <c r="Y29" s="22"/>
      <c r="Z29" s="22"/>
    </row>
    <row r="30" spans="1:26" ht="21" customHeight="1">
      <c r="A30" s="50"/>
      <c r="B30" s="34"/>
      <c r="C30" s="34" t="s">
        <v>68</v>
      </c>
      <c r="D30" s="53" t="s">
        <v>69</v>
      </c>
      <c r="E30" s="51">
        <f t="shared" si="0"/>
        <v>557</v>
      </c>
      <c r="F30" s="71">
        <v>557</v>
      </c>
      <c r="G30" s="71"/>
      <c r="H30" s="71"/>
      <c r="I30" s="51">
        <f t="shared" si="1"/>
        <v>557</v>
      </c>
      <c r="J30" s="71">
        <v>557</v>
      </c>
      <c r="K30" s="71"/>
      <c r="L30" s="71"/>
      <c r="M30" s="51">
        <f t="shared" si="2"/>
        <v>557</v>
      </c>
      <c r="N30" s="71">
        <v>557</v>
      </c>
      <c r="O30" s="71"/>
      <c r="P30" s="71"/>
      <c r="Q30" s="51">
        <f t="shared" si="3"/>
        <v>557</v>
      </c>
      <c r="R30" s="71">
        <v>557</v>
      </c>
      <c r="S30" s="71"/>
      <c r="T30" s="71"/>
      <c r="U30" s="22"/>
      <c r="V30" s="22"/>
      <c r="W30" s="22"/>
      <c r="X30" s="22"/>
      <c r="Y30" s="22"/>
      <c r="Z30" s="22"/>
    </row>
    <row r="31" spans="1:26" ht="35.25" customHeight="1">
      <c r="A31" s="50"/>
      <c r="B31" s="34"/>
      <c r="C31" s="34" t="s">
        <v>70</v>
      </c>
      <c r="D31" s="53" t="s">
        <v>71</v>
      </c>
      <c r="E31" s="51">
        <f t="shared" si="0"/>
        <v>142</v>
      </c>
      <c r="F31" s="71">
        <v>142</v>
      </c>
      <c r="G31" s="71"/>
      <c r="H31" s="71"/>
      <c r="I31" s="51">
        <f t="shared" si="1"/>
        <v>142</v>
      </c>
      <c r="J31" s="71">
        <v>142</v>
      </c>
      <c r="K31" s="71"/>
      <c r="L31" s="71"/>
      <c r="M31" s="51">
        <f t="shared" si="2"/>
        <v>142</v>
      </c>
      <c r="N31" s="71">
        <v>142</v>
      </c>
      <c r="O31" s="71"/>
      <c r="P31" s="71"/>
      <c r="Q31" s="51">
        <f t="shared" si="3"/>
        <v>142</v>
      </c>
      <c r="R31" s="71">
        <v>142</v>
      </c>
      <c r="S31" s="71"/>
      <c r="T31" s="71"/>
      <c r="U31" s="22"/>
      <c r="V31" s="22"/>
      <c r="W31" s="22"/>
      <c r="X31" s="22"/>
      <c r="Y31" s="22"/>
      <c r="Z31" s="22"/>
    </row>
    <row r="32" spans="1:26" ht="33" customHeight="1">
      <c r="A32" s="50"/>
      <c r="B32" s="34"/>
      <c r="C32" s="34" t="s">
        <v>72</v>
      </c>
      <c r="D32" s="53" t="s">
        <v>73</v>
      </c>
      <c r="E32" s="51">
        <f t="shared" si="0"/>
        <v>326</v>
      </c>
      <c r="F32" s="71">
        <v>326</v>
      </c>
      <c r="G32" s="71"/>
      <c r="H32" s="71"/>
      <c r="I32" s="51">
        <f t="shared" si="1"/>
        <v>326</v>
      </c>
      <c r="J32" s="71">
        <v>326</v>
      </c>
      <c r="K32" s="71"/>
      <c r="L32" s="71"/>
      <c r="M32" s="51">
        <f t="shared" si="2"/>
        <v>326</v>
      </c>
      <c r="N32" s="71">
        <v>326</v>
      </c>
      <c r="O32" s="71"/>
      <c r="P32" s="71"/>
      <c r="Q32" s="51">
        <f t="shared" si="3"/>
        <v>326</v>
      </c>
      <c r="R32" s="71">
        <v>326</v>
      </c>
      <c r="S32" s="71"/>
      <c r="T32" s="71"/>
      <c r="U32" s="22"/>
      <c r="V32" s="22"/>
      <c r="W32" s="22"/>
      <c r="X32" s="22"/>
      <c r="Y32" s="22"/>
      <c r="Z32" s="22"/>
    </row>
    <row r="33" spans="1:26" ht="33.75" customHeight="1">
      <c r="A33" s="50"/>
      <c r="B33" s="34"/>
      <c r="C33" s="34" t="s">
        <v>74</v>
      </c>
      <c r="D33" s="53" t="s">
        <v>75</v>
      </c>
      <c r="E33" s="51">
        <f t="shared" si="0"/>
        <v>55</v>
      </c>
      <c r="F33" s="71">
        <v>55</v>
      </c>
      <c r="G33" s="71"/>
      <c r="H33" s="71"/>
      <c r="I33" s="51">
        <f t="shared" si="1"/>
        <v>55</v>
      </c>
      <c r="J33" s="71">
        <v>55</v>
      </c>
      <c r="K33" s="71"/>
      <c r="L33" s="71"/>
      <c r="M33" s="51">
        <f t="shared" si="2"/>
        <v>55</v>
      </c>
      <c r="N33" s="71">
        <v>55</v>
      </c>
      <c r="O33" s="71"/>
      <c r="P33" s="71"/>
      <c r="Q33" s="51">
        <f t="shared" si="3"/>
        <v>55</v>
      </c>
      <c r="R33" s="71">
        <v>55</v>
      </c>
      <c r="S33" s="71"/>
      <c r="T33" s="71"/>
      <c r="U33" s="22"/>
      <c r="V33" s="22"/>
      <c r="W33" s="22"/>
      <c r="X33" s="22"/>
      <c r="Y33" s="22"/>
      <c r="Z33" s="22"/>
    </row>
    <row r="34" spans="1:26" ht="42.75" customHeight="1">
      <c r="A34" s="50"/>
      <c r="B34" s="34"/>
      <c r="C34" s="34" t="s">
        <v>76</v>
      </c>
      <c r="D34" s="53" t="s">
        <v>77</v>
      </c>
      <c r="E34" s="51">
        <f t="shared" si="0"/>
        <v>354</v>
      </c>
      <c r="F34" s="71">
        <v>354</v>
      </c>
      <c r="G34" s="71"/>
      <c r="H34" s="71"/>
      <c r="I34" s="51">
        <f t="shared" si="1"/>
        <v>354</v>
      </c>
      <c r="J34" s="71">
        <v>354</v>
      </c>
      <c r="K34" s="71"/>
      <c r="L34" s="71"/>
      <c r="M34" s="51">
        <f t="shared" si="2"/>
        <v>354</v>
      </c>
      <c r="N34" s="71">
        <v>354</v>
      </c>
      <c r="O34" s="71"/>
      <c r="P34" s="71"/>
      <c r="Q34" s="51">
        <f t="shared" si="3"/>
        <v>354</v>
      </c>
      <c r="R34" s="71">
        <v>354</v>
      </c>
      <c r="S34" s="71"/>
      <c r="T34" s="71"/>
      <c r="U34" s="22"/>
      <c r="V34" s="22"/>
      <c r="W34" s="22"/>
      <c r="X34" s="22"/>
      <c r="Y34" s="22"/>
      <c r="Z34" s="22"/>
    </row>
    <row r="35" spans="1:26" ht="36.75" customHeight="1">
      <c r="A35" s="50"/>
      <c r="B35" s="34"/>
      <c r="C35" s="34" t="s">
        <v>78</v>
      </c>
      <c r="D35" s="53" t="s">
        <v>79</v>
      </c>
      <c r="E35" s="51">
        <f t="shared" si="0"/>
        <v>326</v>
      </c>
      <c r="F35" s="71">
        <v>326</v>
      </c>
      <c r="G35" s="71"/>
      <c r="H35" s="71"/>
      <c r="I35" s="51">
        <f t="shared" si="1"/>
        <v>326</v>
      </c>
      <c r="J35" s="71">
        <v>326</v>
      </c>
      <c r="K35" s="71"/>
      <c r="L35" s="71"/>
      <c r="M35" s="51">
        <f t="shared" si="2"/>
        <v>326</v>
      </c>
      <c r="N35" s="71">
        <v>326</v>
      </c>
      <c r="O35" s="71"/>
      <c r="P35" s="71"/>
      <c r="Q35" s="51">
        <f t="shared" si="3"/>
        <v>326</v>
      </c>
      <c r="R35" s="71">
        <v>326</v>
      </c>
      <c r="S35" s="71"/>
      <c r="T35" s="71"/>
      <c r="U35" s="22"/>
      <c r="V35" s="22"/>
      <c r="W35" s="22"/>
      <c r="X35" s="22"/>
      <c r="Y35" s="22"/>
      <c r="Z35" s="22"/>
    </row>
    <row r="36" spans="1:26" ht="27" customHeight="1">
      <c r="A36" s="50"/>
      <c r="B36" s="34"/>
      <c r="C36" s="34" t="s">
        <v>80</v>
      </c>
      <c r="D36" s="53" t="s">
        <v>81</v>
      </c>
      <c r="E36" s="51">
        <f t="shared" si="0"/>
        <v>110</v>
      </c>
      <c r="F36" s="71">
        <v>110</v>
      </c>
      <c r="G36" s="71"/>
      <c r="H36" s="71"/>
      <c r="I36" s="51">
        <f t="shared" si="1"/>
        <v>110</v>
      </c>
      <c r="J36" s="71">
        <v>110</v>
      </c>
      <c r="K36" s="71"/>
      <c r="L36" s="71"/>
      <c r="M36" s="51">
        <f t="shared" si="2"/>
        <v>110</v>
      </c>
      <c r="N36" s="71">
        <v>110</v>
      </c>
      <c r="O36" s="71"/>
      <c r="P36" s="71"/>
      <c r="Q36" s="51">
        <f t="shared" si="3"/>
        <v>110</v>
      </c>
      <c r="R36" s="71">
        <v>110</v>
      </c>
      <c r="S36" s="71"/>
      <c r="T36" s="71"/>
      <c r="U36" s="22"/>
      <c r="V36" s="22"/>
      <c r="W36" s="22"/>
      <c r="X36" s="22"/>
      <c r="Y36" s="22"/>
      <c r="Z36" s="22"/>
    </row>
    <row r="37" spans="1:26" ht="28.5" customHeight="1">
      <c r="A37" s="50"/>
      <c r="B37" s="34"/>
      <c r="C37" s="34" t="s">
        <v>82</v>
      </c>
      <c r="D37" s="53" t="s">
        <v>83</v>
      </c>
      <c r="E37" s="51">
        <f t="shared" si="0"/>
        <v>395</v>
      </c>
      <c r="F37" s="71">
        <v>395</v>
      </c>
      <c r="G37" s="71"/>
      <c r="H37" s="71"/>
      <c r="I37" s="51">
        <f t="shared" si="1"/>
        <v>395</v>
      </c>
      <c r="J37" s="71">
        <v>395</v>
      </c>
      <c r="K37" s="71"/>
      <c r="L37" s="71"/>
      <c r="M37" s="51">
        <f t="shared" si="2"/>
        <v>395</v>
      </c>
      <c r="N37" s="71">
        <v>395</v>
      </c>
      <c r="O37" s="71"/>
      <c r="P37" s="71"/>
      <c r="Q37" s="51">
        <f t="shared" si="3"/>
        <v>395</v>
      </c>
      <c r="R37" s="71">
        <v>395</v>
      </c>
      <c r="S37" s="71"/>
      <c r="T37" s="71"/>
      <c r="U37" s="22"/>
      <c r="V37" s="22"/>
      <c r="W37" s="22"/>
      <c r="X37" s="22"/>
      <c r="Y37" s="22"/>
      <c r="Z37" s="22"/>
    </row>
    <row r="38" spans="1:26" ht="20.25" customHeight="1">
      <c r="A38" s="50"/>
      <c r="B38" s="34"/>
      <c r="C38" s="34" t="s">
        <v>84</v>
      </c>
      <c r="D38" s="53" t="s">
        <v>85</v>
      </c>
      <c r="E38" s="51">
        <f t="shared" si="0"/>
        <v>200</v>
      </c>
      <c r="F38" s="71">
        <v>200</v>
      </c>
      <c r="G38" s="71"/>
      <c r="H38" s="71"/>
      <c r="I38" s="51">
        <f t="shared" si="1"/>
        <v>200</v>
      </c>
      <c r="J38" s="71">
        <v>200</v>
      </c>
      <c r="K38" s="71"/>
      <c r="L38" s="71"/>
      <c r="M38" s="51">
        <f t="shared" si="2"/>
        <v>200</v>
      </c>
      <c r="N38" s="71">
        <v>200</v>
      </c>
      <c r="O38" s="71"/>
      <c r="P38" s="71"/>
      <c r="Q38" s="51">
        <f t="shared" si="3"/>
        <v>200</v>
      </c>
      <c r="R38" s="71">
        <v>200</v>
      </c>
      <c r="S38" s="71"/>
      <c r="T38" s="71"/>
      <c r="U38" s="22"/>
      <c r="V38" s="22"/>
      <c r="W38" s="22"/>
      <c r="X38" s="22"/>
      <c r="Y38" s="22"/>
      <c r="Z38" s="22"/>
    </row>
    <row r="39" spans="1:26" ht="28.5">
      <c r="A39" s="50"/>
      <c r="B39" s="34"/>
      <c r="C39" s="34" t="s">
        <v>86</v>
      </c>
      <c r="D39" s="53" t="s">
        <v>87</v>
      </c>
      <c r="E39" s="51">
        <f t="shared" si="0"/>
        <v>1120</v>
      </c>
      <c r="F39" s="71">
        <v>720</v>
      </c>
      <c r="G39" s="71"/>
      <c r="H39" s="71">
        <v>400</v>
      </c>
      <c r="I39" s="51">
        <f t="shared" si="1"/>
        <v>720</v>
      </c>
      <c r="J39" s="71">
        <v>720</v>
      </c>
      <c r="K39" s="71"/>
      <c r="L39" s="71"/>
      <c r="M39" s="51">
        <f t="shared" si="2"/>
        <v>720</v>
      </c>
      <c r="N39" s="71">
        <v>720</v>
      </c>
      <c r="O39" s="71"/>
      <c r="P39" s="71"/>
      <c r="Q39" s="51">
        <f t="shared" si="3"/>
        <v>720</v>
      </c>
      <c r="R39" s="71">
        <v>720</v>
      </c>
      <c r="S39" s="71"/>
      <c r="T39" s="71"/>
      <c r="U39" s="22"/>
      <c r="V39" s="22"/>
      <c r="W39" s="22"/>
      <c r="X39" s="22"/>
      <c r="Y39" s="22"/>
      <c r="Z39" s="22"/>
    </row>
    <row r="40" spans="1:26" ht="23.25" customHeight="1">
      <c r="A40" s="50"/>
      <c r="B40" s="34"/>
      <c r="C40" s="34" t="s">
        <v>88</v>
      </c>
      <c r="D40" s="55" t="s">
        <v>89</v>
      </c>
      <c r="E40" s="51">
        <f t="shared" si="0"/>
        <v>1520</v>
      </c>
      <c r="F40" s="71">
        <v>1245</v>
      </c>
      <c r="G40" s="71"/>
      <c r="H40" s="71">
        <v>275</v>
      </c>
      <c r="I40" s="51">
        <f t="shared" si="1"/>
        <v>1495</v>
      </c>
      <c r="J40" s="71">
        <v>1245</v>
      </c>
      <c r="K40" s="71"/>
      <c r="L40" s="71">
        <v>250</v>
      </c>
      <c r="M40" s="51">
        <f t="shared" si="2"/>
        <v>1495</v>
      </c>
      <c r="N40" s="71">
        <v>1245</v>
      </c>
      <c r="O40" s="71"/>
      <c r="P40" s="71">
        <v>250</v>
      </c>
      <c r="Q40" s="51">
        <f t="shared" si="3"/>
        <v>1495</v>
      </c>
      <c r="R40" s="71">
        <v>1245</v>
      </c>
      <c r="S40" s="71"/>
      <c r="T40" s="71">
        <v>250</v>
      </c>
      <c r="U40" s="22"/>
      <c r="V40" s="22"/>
      <c r="W40" s="22"/>
      <c r="X40" s="22"/>
      <c r="Y40" s="22"/>
      <c r="Z40" s="22"/>
    </row>
    <row r="41" spans="1:26" ht="36" customHeight="1">
      <c r="A41" s="50"/>
      <c r="B41" s="34" t="s">
        <v>90</v>
      </c>
      <c r="C41" s="34" t="s">
        <v>91</v>
      </c>
      <c r="D41" s="56" t="s">
        <v>92</v>
      </c>
      <c r="E41" s="51">
        <f t="shared" si="0"/>
        <v>15405</v>
      </c>
      <c r="F41" s="93">
        <f>12770+2500+10</f>
        <v>15280</v>
      </c>
      <c r="G41" s="51">
        <v>0</v>
      </c>
      <c r="H41" s="51">
        <v>125</v>
      </c>
      <c r="I41" s="51">
        <f t="shared" si="1"/>
        <v>15896</v>
      </c>
      <c r="J41" s="93">
        <f>15700+40</f>
        <v>15740</v>
      </c>
      <c r="K41" s="51">
        <v>0</v>
      </c>
      <c r="L41" s="51">
        <v>156</v>
      </c>
      <c r="M41" s="51">
        <f t="shared" si="2"/>
        <v>16712</v>
      </c>
      <c r="N41" s="93">
        <f>16500+40</f>
        <v>16540</v>
      </c>
      <c r="O41" s="51">
        <v>0</v>
      </c>
      <c r="P41" s="51">
        <v>172</v>
      </c>
      <c r="Q41" s="51">
        <f t="shared" si="3"/>
        <v>17434</v>
      </c>
      <c r="R41" s="93">
        <f>17300+40</f>
        <v>17340</v>
      </c>
      <c r="S41" s="51">
        <v>0</v>
      </c>
      <c r="T41" s="51">
        <v>94</v>
      </c>
      <c r="U41" s="22"/>
      <c r="V41" s="22"/>
      <c r="W41" s="22"/>
      <c r="X41" s="22"/>
      <c r="Y41" s="22"/>
      <c r="Z41" s="22"/>
    </row>
    <row r="42" spans="1:26" ht="18" customHeight="1">
      <c r="A42" s="13"/>
      <c r="B42" s="34"/>
      <c r="C42" s="34" t="s">
        <v>354</v>
      </c>
      <c r="D42" s="39" t="s">
        <v>27</v>
      </c>
      <c r="E42" s="40">
        <f t="shared" si="0"/>
        <v>86</v>
      </c>
      <c r="F42" s="40">
        <v>86</v>
      </c>
      <c r="G42" s="40"/>
      <c r="H42" s="40">
        <v>0</v>
      </c>
      <c r="I42" s="41">
        <f t="shared" si="1"/>
        <v>86</v>
      </c>
      <c r="J42" s="41">
        <v>86</v>
      </c>
      <c r="K42" s="41"/>
      <c r="L42" s="41">
        <v>0</v>
      </c>
      <c r="M42" s="41">
        <f t="shared" si="2"/>
        <v>86</v>
      </c>
      <c r="N42" s="41">
        <v>86</v>
      </c>
      <c r="O42" s="41"/>
      <c r="P42" s="41">
        <v>0</v>
      </c>
      <c r="Q42" s="41">
        <f t="shared" si="3"/>
        <v>86</v>
      </c>
      <c r="R42" s="41">
        <v>86</v>
      </c>
      <c r="S42" s="41"/>
      <c r="T42" s="41">
        <v>0</v>
      </c>
      <c r="U42" s="17"/>
      <c r="V42" s="17"/>
      <c r="W42" s="17"/>
      <c r="X42" s="17"/>
      <c r="Y42" s="17"/>
      <c r="Z42" s="17"/>
    </row>
    <row r="43" spans="1:26" ht="29.45" customHeight="1">
      <c r="A43" s="57"/>
      <c r="B43" s="34" t="s">
        <v>93</v>
      </c>
      <c r="C43" s="34" t="s">
        <v>94</v>
      </c>
      <c r="D43" s="56" t="s">
        <v>95</v>
      </c>
      <c r="E43" s="36">
        <f t="shared" si="0"/>
        <v>740</v>
      </c>
      <c r="F43" s="36">
        <f>SUM(F44:F46)</f>
        <v>740</v>
      </c>
      <c r="G43" s="36">
        <f t="shared" ref="G43:H43" si="32">SUM(G45)</f>
        <v>0</v>
      </c>
      <c r="H43" s="36">
        <f t="shared" si="32"/>
        <v>0</v>
      </c>
      <c r="I43" s="37">
        <f t="shared" si="1"/>
        <v>740</v>
      </c>
      <c r="J43" s="37">
        <f>SUM(J44:J46)</f>
        <v>740</v>
      </c>
      <c r="K43" s="37">
        <f t="shared" ref="K43:L43" si="33">SUM(K45)</f>
        <v>0</v>
      </c>
      <c r="L43" s="37">
        <f t="shared" si="33"/>
        <v>0</v>
      </c>
      <c r="M43" s="37">
        <f t="shared" si="2"/>
        <v>740</v>
      </c>
      <c r="N43" s="37">
        <f>SUM(N44:N46)</f>
        <v>740</v>
      </c>
      <c r="O43" s="37">
        <f t="shared" ref="O43:P43" si="34">SUM(O45)</f>
        <v>0</v>
      </c>
      <c r="P43" s="37">
        <f t="shared" si="34"/>
        <v>0</v>
      </c>
      <c r="Q43" s="37">
        <f t="shared" si="3"/>
        <v>740</v>
      </c>
      <c r="R43" s="37">
        <f>SUM(R44:R46)</f>
        <v>740</v>
      </c>
      <c r="S43" s="37">
        <f t="shared" ref="S43:T43" si="35">SUM(S45)</f>
        <v>0</v>
      </c>
      <c r="T43" s="37">
        <f t="shared" si="35"/>
        <v>0</v>
      </c>
      <c r="U43" s="58"/>
      <c r="V43" s="58"/>
      <c r="W43" s="58"/>
      <c r="X43" s="58"/>
      <c r="Y43" s="58"/>
      <c r="Z43" s="58"/>
    </row>
    <row r="44" spans="1:26" ht="31.5" customHeight="1">
      <c r="A44" s="50"/>
      <c r="B44" s="34"/>
      <c r="C44" s="34" t="s">
        <v>96</v>
      </c>
      <c r="D44" s="59" t="s">
        <v>97</v>
      </c>
      <c r="E44" s="44">
        <f t="shared" si="0"/>
        <v>190</v>
      </c>
      <c r="F44" s="54">
        <v>190</v>
      </c>
      <c r="G44" s="54"/>
      <c r="H44" s="54"/>
      <c r="I44" s="51">
        <f t="shared" si="1"/>
        <v>190</v>
      </c>
      <c r="J44" s="71">
        <v>190</v>
      </c>
      <c r="K44" s="71"/>
      <c r="L44" s="71"/>
      <c r="M44" s="51">
        <f t="shared" si="2"/>
        <v>190</v>
      </c>
      <c r="N44" s="71">
        <v>190</v>
      </c>
      <c r="O44" s="71"/>
      <c r="P44" s="71"/>
      <c r="Q44" s="51">
        <f t="shared" si="3"/>
        <v>190</v>
      </c>
      <c r="R44" s="71">
        <v>190</v>
      </c>
      <c r="S44" s="71"/>
      <c r="T44" s="71"/>
      <c r="U44" s="22"/>
      <c r="V44" s="22"/>
      <c r="W44" s="22"/>
      <c r="X44" s="22"/>
      <c r="Y44" s="22"/>
      <c r="Z44" s="22"/>
    </row>
    <row r="45" spans="1:26" ht="34.5" customHeight="1">
      <c r="A45" s="50"/>
      <c r="B45" s="34"/>
      <c r="C45" s="34" t="s">
        <v>99</v>
      </c>
      <c r="D45" s="53" t="s">
        <v>100</v>
      </c>
      <c r="E45" s="44">
        <f t="shared" si="0"/>
        <v>175</v>
      </c>
      <c r="F45" s="54">
        <v>175</v>
      </c>
      <c r="G45" s="54"/>
      <c r="H45" s="54"/>
      <c r="I45" s="51">
        <f t="shared" si="1"/>
        <v>175</v>
      </c>
      <c r="J45" s="71">
        <v>175</v>
      </c>
      <c r="K45" s="71"/>
      <c r="L45" s="71"/>
      <c r="M45" s="51">
        <f t="shared" si="2"/>
        <v>175</v>
      </c>
      <c r="N45" s="71">
        <v>175</v>
      </c>
      <c r="O45" s="71"/>
      <c r="P45" s="71"/>
      <c r="Q45" s="51">
        <f t="shared" si="3"/>
        <v>175</v>
      </c>
      <c r="R45" s="71">
        <v>175</v>
      </c>
      <c r="S45" s="71"/>
      <c r="T45" s="71"/>
      <c r="U45" s="22"/>
      <c r="V45" s="22"/>
      <c r="W45" s="22"/>
      <c r="X45" s="22"/>
      <c r="Y45" s="22"/>
      <c r="Z45" s="22"/>
    </row>
    <row r="46" spans="1:26" ht="31.15" customHeight="1">
      <c r="A46" s="50"/>
      <c r="B46" s="34"/>
      <c r="C46" s="34" t="s">
        <v>101</v>
      </c>
      <c r="D46" s="8" t="s">
        <v>102</v>
      </c>
      <c r="E46" s="44">
        <f t="shared" si="0"/>
        <v>375</v>
      </c>
      <c r="F46" s="54">
        <v>375</v>
      </c>
      <c r="G46" s="54"/>
      <c r="H46" s="54"/>
      <c r="I46" s="51">
        <f t="shared" si="1"/>
        <v>375</v>
      </c>
      <c r="J46" s="71">
        <v>375</v>
      </c>
      <c r="K46" s="71"/>
      <c r="L46" s="71"/>
      <c r="M46" s="51">
        <f t="shared" si="2"/>
        <v>375</v>
      </c>
      <c r="N46" s="71">
        <v>375</v>
      </c>
      <c r="O46" s="71"/>
      <c r="P46" s="71"/>
      <c r="Q46" s="51">
        <f t="shared" si="3"/>
        <v>375</v>
      </c>
      <c r="R46" s="71">
        <v>375</v>
      </c>
      <c r="S46" s="71"/>
      <c r="T46" s="71"/>
      <c r="U46" s="22"/>
      <c r="V46" s="22"/>
      <c r="W46" s="22"/>
      <c r="X46" s="22"/>
      <c r="Y46" s="22"/>
      <c r="Z46" s="22"/>
    </row>
    <row r="47" spans="1:26" ht="51" customHeight="1">
      <c r="A47" s="50"/>
      <c r="B47" s="34" t="s">
        <v>103</v>
      </c>
      <c r="C47" s="34" t="s">
        <v>104</v>
      </c>
      <c r="D47" s="35" t="s">
        <v>105</v>
      </c>
      <c r="E47" s="44">
        <f t="shared" si="0"/>
        <v>240</v>
      </c>
      <c r="F47" s="44">
        <f t="shared" ref="F47:T47" si="36">F48</f>
        <v>240</v>
      </c>
      <c r="G47" s="44">
        <f t="shared" si="36"/>
        <v>0</v>
      </c>
      <c r="H47" s="44">
        <f t="shared" si="36"/>
        <v>0</v>
      </c>
      <c r="I47" s="51">
        <f t="shared" si="36"/>
        <v>260</v>
      </c>
      <c r="J47" s="51">
        <f t="shared" si="36"/>
        <v>260</v>
      </c>
      <c r="K47" s="51">
        <f t="shared" si="36"/>
        <v>0</v>
      </c>
      <c r="L47" s="51">
        <f t="shared" si="36"/>
        <v>0</v>
      </c>
      <c r="M47" s="51">
        <f t="shared" si="36"/>
        <v>260</v>
      </c>
      <c r="N47" s="51">
        <f t="shared" si="36"/>
        <v>260</v>
      </c>
      <c r="O47" s="51">
        <f t="shared" si="36"/>
        <v>0</v>
      </c>
      <c r="P47" s="51">
        <f t="shared" si="36"/>
        <v>0</v>
      </c>
      <c r="Q47" s="51">
        <f t="shared" si="36"/>
        <v>260</v>
      </c>
      <c r="R47" s="51">
        <f t="shared" si="36"/>
        <v>260</v>
      </c>
      <c r="S47" s="51">
        <f t="shared" si="36"/>
        <v>0</v>
      </c>
      <c r="T47" s="51">
        <f t="shared" si="36"/>
        <v>0</v>
      </c>
      <c r="U47" s="22"/>
      <c r="V47" s="22"/>
      <c r="W47" s="22"/>
      <c r="X47" s="22"/>
      <c r="Y47" s="22"/>
      <c r="Z47" s="22"/>
    </row>
    <row r="48" spans="1:26" ht="28.5" customHeight="1">
      <c r="A48" s="62" t="s">
        <v>106</v>
      </c>
      <c r="B48" s="63"/>
      <c r="C48" s="63" t="s">
        <v>107</v>
      </c>
      <c r="D48" s="64" t="s">
        <v>108</v>
      </c>
      <c r="E48" s="65">
        <f t="shared" si="0"/>
        <v>240</v>
      </c>
      <c r="F48" s="65">
        <v>240</v>
      </c>
      <c r="G48" s="60"/>
      <c r="H48" s="60"/>
      <c r="I48" s="65">
        <f t="shared" ref="I48:I121" si="37">J48+K48+L48</f>
        <v>260</v>
      </c>
      <c r="J48" s="65">
        <v>260</v>
      </c>
      <c r="K48" s="60"/>
      <c r="L48" s="60"/>
      <c r="M48" s="65">
        <f t="shared" ref="M48:M121" si="38">N48+O48+P48</f>
        <v>260</v>
      </c>
      <c r="N48" s="65">
        <v>260</v>
      </c>
      <c r="O48" s="60"/>
      <c r="P48" s="60"/>
      <c r="Q48" s="65">
        <f t="shared" ref="Q48:Q121" si="39">R48+S48+T48</f>
        <v>260</v>
      </c>
      <c r="R48" s="65">
        <v>260</v>
      </c>
      <c r="S48" s="60"/>
      <c r="T48" s="60"/>
      <c r="U48" s="66"/>
      <c r="V48" s="66"/>
      <c r="W48" s="66"/>
      <c r="X48" s="66"/>
      <c r="Y48" s="66"/>
      <c r="Z48" s="66"/>
    </row>
    <row r="49" spans="1:26" ht="33.75" customHeight="1">
      <c r="A49" s="50"/>
      <c r="B49" s="34" t="s">
        <v>109</v>
      </c>
      <c r="C49" s="34" t="s">
        <v>110</v>
      </c>
      <c r="D49" s="42" t="s">
        <v>111</v>
      </c>
      <c r="E49" s="44">
        <f t="shared" si="0"/>
        <v>22980</v>
      </c>
      <c r="F49" s="44">
        <v>22980</v>
      </c>
      <c r="G49" s="44"/>
      <c r="H49" s="44"/>
      <c r="I49" s="51">
        <f t="shared" si="37"/>
        <v>16900</v>
      </c>
      <c r="J49" s="51">
        <v>16900</v>
      </c>
      <c r="K49" s="51"/>
      <c r="L49" s="51"/>
      <c r="M49" s="51">
        <f t="shared" si="38"/>
        <v>16900</v>
      </c>
      <c r="N49" s="51">
        <v>16900</v>
      </c>
      <c r="O49" s="51"/>
      <c r="P49" s="51"/>
      <c r="Q49" s="51">
        <f t="shared" si="39"/>
        <v>16900</v>
      </c>
      <c r="R49" s="51">
        <v>16900</v>
      </c>
      <c r="S49" s="51"/>
      <c r="T49" s="51"/>
      <c r="U49" s="5"/>
      <c r="V49" s="5"/>
      <c r="W49" s="5"/>
      <c r="X49" s="5"/>
      <c r="Y49" s="5"/>
      <c r="Z49" s="5"/>
    </row>
    <row r="50" spans="1:26" ht="24" customHeight="1">
      <c r="A50" s="50"/>
      <c r="B50" s="34" t="s">
        <v>112</v>
      </c>
      <c r="C50" s="34" t="s">
        <v>113</v>
      </c>
      <c r="D50" s="42" t="s">
        <v>114</v>
      </c>
      <c r="E50" s="44">
        <f t="shared" si="0"/>
        <v>1650</v>
      </c>
      <c r="F50" s="44">
        <v>1650</v>
      </c>
      <c r="G50" s="44"/>
      <c r="H50" s="44"/>
      <c r="I50" s="51">
        <f t="shared" si="37"/>
        <v>1650</v>
      </c>
      <c r="J50" s="51">
        <v>1650</v>
      </c>
      <c r="K50" s="51"/>
      <c r="L50" s="51"/>
      <c r="M50" s="51">
        <f t="shared" si="38"/>
        <v>1650</v>
      </c>
      <c r="N50" s="51">
        <v>1650</v>
      </c>
      <c r="O50" s="51"/>
      <c r="P50" s="51"/>
      <c r="Q50" s="51">
        <f t="shared" si="39"/>
        <v>1650</v>
      </c>
      <c r="R50" s="51">
        <v>1650</v>
      </c>
      <c r="S50" s="51"/>
      <c r="T50" s="51"/>
      <c r="U50" s="5"/>
      <c r="V50" s="5"/>
      <c r="W50" s="5"/>
      <c r="X50" s="5"/>
      <c r="Y50" s="5"/>
      <c r="Z50" s="5"/>
    </row>
    <row r="51" spans="1:26" ht="42.75" customHeight="1">
      <c r="A51" s="50"/>
      <c r="B51" s="34" t="s">
        <v>115</v>
      </c>
      <c r="C51" s="34" t="s">
        <v>116</v>
      </c>
      <c r="D51" s="67" t="s">
        <v>117</v>
      </c>
      <c r="E51" s="44">
        <f t="shared" si="0"/>
        <v>3140</v>
      </c>
      <c r="F51" s="44">
        <v>3140</v>
      </c>
      <c r="G51" s="44"/>
      <c r="H51" s="44"/>
      <c r="I51" s="51">
        <f t="shared" si="37"/>
        <v>3140</v>
      </c>
      <c r="J51" s="51">
        <v>3140</v>
      </c>
      <c r="K51" s="51"/>
      <c r="L51" s="51"/>
      <c r="M51" s="51">
        <f t="shared" si="38"/>
        <v>3140</v>
      </c>
      <c r="N51" s="51">
        <v>3140</v>
      </c>
      <c r="O51" s="51"/>
      <c r="P51" s="51"/>
      <c r="Q51" s="51">
        <f t="shared" si="39"/>
        <v>3140</v>
      </c>
      <c r="R51" s="51">
        <v>3140</v>
      </c>
      <c r="S51" s="51"/>
      <c r="T51" s="51"/>
      <c r="U51" s="5"/>
      <c r="V51" s="5"/>
      <c r="W51" s="5"/>
      <c r="X51" s="5"/>
      <c r="Y51" s="5"/>
      <c r="Z51" s="5"/>
    </row>
    <row r="52" spans="1:26" ht="28.5" customHeight="1">
      <c r="A52" s="50"/>
      <c r="B52" s="34" t="s">
        <v>118</v>
      </c>
      <c r="C52" s="34" t="s">
        <v>119</v>
      </c>
      <c r="D52" s="42" t="s">
        <v>120</v>
      </c>
      <c r="E52" s="44">
        <f t="shared" si="0"/>
        <v>210</v>
      </c>
      <c r="F52" s="44">
        <v>210</v>
      </c>
      <c r="G52" s="44"/>
      <c r="H52" s="44"/>
      <c r="I52" s="51">
        <f t="shared" si="37"/>
        <v>210</v>
      </c>
      <c r="J52" s="51">
        <v>210</v>
      </c>
      <c r="K52" s="51"/>
      <c r="L52" s="51"/>
      <c r="M52" s="51">
        <f t="shared" si="38"/>
        <v>210</v>
      </c>
      <c r="N52" s="51">
        <v>210</v>
      </c>
      <c r="O52" s="51"/>
      <c r="P52" s="51"/>
      <c r="Q52" s="51">
        <f t="shared" si="39"/>
        <v>210</v>
      </c>
      <c r="R52" s="51">
        <v>210</v>
      </c>
      <c r="S52" s="51"/>
      <c r="T52" s="51"/>
      <c r="U52" s="5"/>
      <c r="V52" s="5"/>
      <c r="W52" s="5"/>
      <c r="X52" s="5"/>
      <c r="Y52" s="5"/>
      <c r="Z52" s="5"/>
    </row>
    <row r="53" spans="1:26" ht="32.25" customHeight="1">
      <c r="A53" s="50"/>
      <c r="B53" s="34" t="s">
        <v>121</v>
      </c>
      <c r="C53" s="34" t="s">
        <v>122</v>
      </c>
      <c r="D53" s="42" t="s">
        <v>123</v>
      </c>
      <c r="E53" s="44">
        <f t="shared" si="0"/>
        <v>850</v>
      </c>
      <c r="F53" s="44">
        <v>850</v>
      </c>
      <c r="G53" s="44"/>
      <c r="H53" s="44"/>
      <c r="I53" s="51">
        <f t="shared" si="37"/>
        <v>850</v>
      </c>
      <c r="J53" s="51">
        <v>850</v>
      </c>
      <c r="K53" s="51"/>
      <c r="L53" s="51"/>
      <c r="M53" s="51">
        <f t="shared" si="38"/>
        <v>750</v>
      </c>
      <c r="N53" s="51">
        <v>750</v>
      </c>
      <c r="O53" s="51"/>
      <c r="P53" s="51"/>
      <c r="Q53" s="51">
        <f t="shared" si="39"/>
        <v>750</v>
      </c>
      <c r="R53" s="51">
        <v>750</v>
      </c>
      <c r="S53" s="51"/>
      <c r="T53" s="51"/>
      <c r="U53" s="5"/>
      <c r="V53" s="5"/>
      <c r="W53" s="5"/>
      <c r="X53" s="5"/>
      <c r="Y53" s="5"/>
      <c r="Z53" s="5"/>
    </row>
    <row r="54" spans="1:26" ht="34.5" customHeight="1">
      <c r="A54" s="50"/>
      <c r="B54" s="34" t="s">
        <v>124</v>
      </c>
      <c r="C54" s="34" t="s">
        <v>125</v>
      </c>
      <c r="D54" s="42" t="s">
        <v>126</v>
      </c>
      <c r="E54" s="44">
        <f t="shared" si="0"/>
        <v>20100</v>
      </c>
      <c r="F54" s="44">
        <v>20100</v>
      </c>
      <c r="G54" s="44">
        <v>0</v>
      </c>
      <c r="H54" s="44">
        <v>0</v>
      </c>
      <c r="I54" s="51">
        <f t="shared" si="37"/>
        <v>20100</v>
      </c>
      <c r="J54" s="51">
        <v>20100</v>
      </c>
      <c r="K54" s="51">
        <v>0</v>
      </c>
      <c r="L54" s="51">
        <v>0</v>
      </c>
      <c r="M54" s="51">
        <f t="shared" si="38"/>
        <v>20100</v>
      </c>
      <c r="N54" s="51">
        <v>20100</v>
      </c>
      <c r="O54" s="51">
        <v>0</v>
      </c>
      <c r="P54" s="51">
        <v>0</v>
      </c>
      <c r="Q54" s="51">
        <f t="shared" si="39"/>
        <v>20100</v>
      </c>
      <c r="R54" s="51">
        <v>20100</v>
      </c>
      <c r="S54" s="51">
        <v>0</v>
      </c>
      <c r="T54" s="51">
        <v>0</v>
      </c>
      <c r="U54" s="5"/>
      <c r="V54" s="5"/>
      <c r="W54" s="5"/>
      <c r="X54" s="5"/>
      <c r="Y54" s="5"/>
      <c r="Z54" s="5"/>
    </row>
    <row r="55" spans="1:26" ht="21.75" customHeight="1">
      <c r="A55" s="50"/>
      <c r="B55" s="34" t="s">
        <v>127</v>
      </c>
      <c r="C55" s="34" t="s">
        <v>128</v>
      </c>
      <c r="D55" s="42" t="s">
        <v>129</v>
      </c>
      <c r="E55" s="44">
        <f t="shared" si="0"/>
        <v>900</v>
      </c>
      <c r="F55" s="44">
        <v>900</v>
      </c>
      <c r="G55" s="44">
        <v>0</v>
      </c>
      <c r="H55" s="44">
        <v>0</v>
      </c>
      <c r="I55" s="51">
        <f t="shared" si="37"/>
        <v>900</v>
      </c>
      <c r="J55" s="51">
        <v>900</v>
      </c>
      <c r="K55" s="51">
        <v>0</v>
      </c>
      <c r="L55" s="51">
        <v>0</v>
      </c>
      <c r="M55" s="51">
        <f t="shared" si="38"/>
        <v>900</v>
      </c>
      <c r="N55" s="51">
        <v>900</v>
      </c>
      <c r="O55" s="51">
        <v>0</v>
      </c>
      <c r="P55" s="51">
        <v>0</v>
      </c>
      <c r="Q55" s="51">
        <f t="shared" si="39"/>
        <v>900</v>
      </c>
      <c r="R55" s="51">
        <v>900</v>
      </c>
      <c r="S55" s="51">
        <v>0</v>
      </c>
      <c r="T55" s="51">
        <v>0</v>
      </c>
      <c r="U55" s="17"/>
      <c r="V55" s="17"/>
      <c r="W55" s="17"/>
      <c r="X55" s="17"/>
      <c r="Y55" s="17"/>
      <c r="Z55" s="17"/>
    </row>
    <row r="56" spans="1:26" ht="21.75" customHeight="1">
      <c r="A56" s="50"/>
      <c r="B56" s="34" t="s">
        <v>130</v>
      </c>
      <c r="C56" s="34" t="s">
        <v>131</v>
      </c>
      <c r="D56" s="42" t="s">
        <v>132</v>
      </c>
      <c r="E56" s="51">
        <f t="shared" si="0"/>
        <v>650</v>
      </c>
      <c r="F56" s="51">
        <f>SUM(F57:F63)</f>
        <v>650</v>
      </c>
      <c r="G56" s="51">
        <f>SUM(G57:G63)</f>
        <v>0</v>
      </c>
      <c r="H56" s="51">
        <f>SUM(H57:H63)</f>
        <v>0</v>
      </c>
      <c r="I56" s="51">
        <f t="shared" si="37"/>
        <v>950</v>
      </c>
      <c r="J56" s="51">
        <f>SUM(J57:J63)</f>
        <v>950</v>
      </c>
      <c r="K56" s="51">
        <f>SUM(K57:K63)</f>
        <v>0</v>
      </c>
      <c r="L56" s="51">
        <f>SUM(L57:L63)</f>
        <v>0</v>
      </c>
      <c r="M56" s="51">
        <f t="shared" si="38"/>
        <v>1600</v>
      </c>
      <c r="N56" s="51">
        <f>SUM(N57:N63)</f>
        <v>1600</v>
      </c>
      <c r="O56" s="51">
        <f>SUM(O57:O63)</f>
        <v>0</v>
      </c>
      <c r="P56" s="51">
        <f>SUM(P57:P63)</f>
        <v>0</v>
      </c>
      <c r="Q56" s="51">
        <f t="shared" si="39"/>
        <v>1600</v>
      </c>
      <c r="R56" s="51">
        <f>SUM(R57:R63)</f>
        <v>1600</v>
      </c>
      <c r="S56" s="51">
        <f>SUM(S57:S63)</f>
        <v>0</v>
      </c>
      <c r="T56" s="51">
        <f>SUM(T57:T63)</f>
        <v>0</v>
      </c>
      <c r="U56" s="17"/>
      <c r="V56" s="17"/>
      <c r="W56" s="17"/>
      <c r="X56" s="17"/>
      <c r="Y56" s="17"/>
      <c r="Z56" s="17"/>
    </row>
    <row r="57" spans="1:26" ht="42.75" customHeight="1">
      <c r="A57" s="68"/>
      <c r="B57" s="34"/>
      <c r="C57" s="34" t="s">
        <v>133</v>
      </c>
      <c r="D57" s="53" t="s">
        <v>134</v>
      </c>
      <c r="E57" s="44">
        <f t="shared" si="0"/>
        <v>50</v>
      </c>
      <c r="F57" s="54">
        <v>50</v>
      </c>
      <c r="G57" s="54"/>
      <c r="H57" s="54"/>
      <c r="I57" s="51">
        <f t="shared" si="37"/>
        <v>50</v>
      </c>
      <c r="J57" s="71">
        <v>50</v>
      </c>
      <c r="K57" s="71"/>
      <c r="L57" s="71"/>
      <c r="M57" s="51">
        <f t="shared" si="38"/>
        <v>50</v>
      </c>
      <c r="N57" s="71">
        <v>50</v>
      </c>
      <c r="O57" s="71"/>
      <c r="P57" s="71"/>
      <c r="Q57" s="51">
        <f t="shared" si="39"/>
        <v>50</v>
      </c>
      <c r="R57" s="71">
        <v>50</v>
      </c>
      <c r="S57" s="71"/>
      <c r="T57" s="71"/>
      <c r="U57" s="22"/>
      <c r="V57" s="22"/>
      <c r="W57" s="22"/>
      <c r="X57" s="22"/>
      <c r="Y57" s="22"/>
      <c r="Z57" s="22"/>
    </row>
    <row r="58" spans="1:26" ht="52.15" customHeight="1">
      <c r="A58" s="68"/>
      <c r="B58" s="34"/>
      <c r="C58" s="34" t="s">
        <v>135</v>
      </c>
      <c r="D58" s="8" t="s">
        <v>136</v>
      </c>
      <c r="E58" s="44">
        <f t="shared" si="0"/>
        <v>390</v>
      </c>
      <c r="F58" s="54">
        <v>390</v>
      </c>
      <c r="G58" s="54"/>
      <c r="H58" s="54"/>
      <c r="I58" s="51">
        <f t="shared" si="37"/>
        <v>390</v>
      </c>
      <c r="J58" s="71">
        <v>390</v>
      </c>
      <c r="K58" s="71"/>
      <c r="L58" s="71"/>
      <c r="M58" s="51">
        <f t="shared" si="38"/>
        <v>390</v>
      </c>
      <c r="N58" s="71">
        <v>390</v>
      </c>
      <c r="O58" s="71"/>
      <c r="P58" s="71"/>
      <c r="Q58" s="51">
        <f t="shared" si="39"/>
        <v>390</v>
      </c>
      <c r="R58" s="71">
        <v>390</v>
      </c>
      <c r="S58" s="71"/>
      <c r="T58" s="71"/>
      <c r="U58" s="22"/>
      <c r="V58" s="22"/>
      <c r="W58" s="22"/>
      <c r="X58" s="22"/>
      <c r="Y58" s="22"/>
      <c r="Z58" s="22"/>
    </row>
    <row r="59" spans="1:26" ht="42.75">
      <c r="A59" s="57"/>
      <c r="B59" s="34"/>
      <c r="C59" s="34" t="s">
        <v>137</v>
      </c>
      <c r="D59" s="8" t="s">
        <v>138</v>
      </c>
      <c r="E59" s="44">
        <f t="shared" si="0"/>
        <v>88</v>
      </c>
      <c r="F59" s="54">
        <v>88</v>
      </c>
      <c r="G59" s="54"/>
      <c r="H59" s="54"/>
      <c r="I59" s="51">
        <f t="shared" si="37"/>
        <v>88</v>
      </c>
      <c r="J59" s="71">
        <v>88</v>
      </c>
      <c r="K59" s="71"/>
      <c r="L59" s="71"/>
      <c r="M59" s="51">
        <f t="shared" si="38"/>
        <v>88</v>
      </c>
      <c r="N59" s="71">
        <v>88</v>
      </c>
      <c r="O59" s="71"/>
      <c r="P59" s="71"/>
      <c r="Q59" s="51">
        <f t="shared" si="39"/>
        <v>88</v>
      </c>
      <c r="R59" s="71">
        <v>88</v>
      </c>
      <c r="S59" s="71"/>
      <c r="T59" s="71"/>
      <c r="U59" s="22"/>
      <c r="V59" s="22"/>
      <c r="W59" s="22"/>
      <c r="X59" s="22"/>
      <c r="Y59" s="22"/>
      <c r="Z59" s="22"/>
    </row>
    <row r="60" spans="1:26" ht="42.75">
      <c r="A60" s="57"/>
      <c r="B60" s="34"/>
      <c r="C60" s="34" t="s">
        <v>139</v>
      </c>
      <c r="D60" s="8" t="s">
        <v>140</v>
      </c>
      <c r="E60" s="44">
        <f t="shared" si="0"/>
        <v>100</v>
      </c>
      <c r="F60" s="54">
        <v>100</v>
      </c>
      <c r="G60" s="54"/>
      <c r="H60" s="54"/>
      <c r="I60" s="51">
        <f t="shared" si="37"/>
        <v>100</v>
      </c>
      <c r="J60" s="71">
        <v>100</v>
      </c>
      <c r="K60" s="71"/>
      <c r="L60" s="71"/>
      <c r="M60" s="51">
        <f t="shared" si="38"/>
        <v>100</v>
      </c>
      <c r="N60" s="71">
        <v>100</v>
      </c>
      <c r="O60" s="71"/>
      <c r="P60" s="71"/>
      <c r="Q60" s="51">
        <f t="shared" si="39"/>
        <v>100</v>
      </c>
      <c r="R60" s="71">
        <v>100</v>
      </c>
      <c r="S60" s="71"/>
      <c r="T60" s="71"/>
      <c r="U60" s="22"/>
      <c r="V60" s="22"/>
      <c r="W60" s="22"/>
      <c r="X60" s="22"/>
      <c r="Y60" s="22"/>
      <c r="Z60" s="22"/>
    </row>
    <row r="61" spans="1:26" ht="24.6" customHeight="1">
      <c r="A61" s="57"/>
      <c r="B61" s="34"/>
      <c r="C61" s="34" t="s">
        <v>141</v>
      </c>
      <c r="D61" s="8" t="s">
        <v>142</v>
      </c>
      <c r="E61" s="44">
        <f t="shared" si="0"/>
        <v>22</v>
      </c>
      <c r="F61" s="54">
        <v>22</v>
      </c>
      <c r="G61" s="54"/>
      <c r="H61" s="54"/>
      <c r="I61" s="51">
        <f t="shared" si="37"/>
        <v>22</v>
      </c>
      <c r="J61" s="71">
        <v>22</v>
      </c>
      <c r="K61" s="71"/>
      <c r="L61" s="71"/>
      <c r="M61" s="51">
        <f t="shared" si="38"/>
        <v>22</v>
      </c>
      <c r="N61" s="71">
        <v>22</v>
      </c>
      <c r="O61" s="71"/>
      <c r="P61" s="71"/>
      <c r="Q61" s="51">
        <f t="shared" si="39"/>
        <v>22</v>
      </c>
      <c r="R61" s="71">
        <v>22</v>
      </c>
      <c r="S61" s="71"/>
      <c r="T61" s="71"/>
      <c r="U61" s="22"/>
      <c r="V61" s="22"/>
      <c r="W61" s="22"/>
      <c r="X61" s="22"/>
      <c r="Y61" s="22"/>
      <c r="Z61" s="22"/>
    </row>
    <row r="62" spans="1:26" ht="22.9" customHeight="1">
      <c r="A62" s="57"/>
      <c r="B62" s="34"/>
      <c r="C62" s="34" t="s">
        <v>143</v>
      </c>
      <c r="D62" s="8" t="s">
        <v>144</v>
      </c>
      <c r="E62" s="44">
        <f t="shared" si="0"/>
        <v>0</v>
      </c>
      <c r="F62" s="87">
        <v>0</v>
      </c>
      <c r="G62" s="54"/>
      <c r="H62" s="54"/>
      <c r="I62" s="51">
        <f t="shared" si="37"/>
        <v>0</v>
      </c>
      <c r="J62" s="87">
        <v>0</v>
      </c>
      <c r="K62" s="71"/>
      <c r="L62" s="71"/>
      <c r="M62" s="51">
        <f t="shared" si="38"/>
        <v>650</v>
      </c>
      <c r="N62" s="87">
        <v>650</v>
      </c>
      <c r="O62" s="71"/>
      <c r="P62" s="71"/>
      <c r="Q62" s="51">
        <f t="shared" si="39"/>
        <v>650</v>
      </c>
      <c r="R62" s="87">
        <v>650</v>
      </c>
      <c r="S62" s="71"/>
      <c r="T62" s="71"/>
      <c r="U62" s="22"/>
      <c r="V62" s="22"/>
      <c r="W62" s="22"/>
      <c r="X62" s="22"/>
      <c r="Y62" s="22"/>
      <c r="Z62" s="22"/>
    </row>
    <row r="63" spans="1:26" s="102" customFormat="1" ht="45">
      <c r="A63" s="98"/>
      <c r="B63" s="99"/>
      <c r="C63" s="99" t="s">
        <v>356</v>
      </c>
      <c r="D63" s="100" t="s">
        <v>357</v>
      </c>
      <c r="E63" s="97">
        <f t="shared" si="0"/>
        <v>0</v>
      </c>
      <c r="F63" s="95">
        <v>0</v>
      </c>
      <c r="G63" s="100"/>
      <c r="H63" s="100"/>
      <c r="I63" s="97">
        <f t="shared" si="37"/>
        <v>300</v>
      </c>
      <c r="J63" s="95">
        <v>300</v>
      </c>
      <c r="K63" s="100"/>
      <c r="L63" s="100"/>
      <c r="M63" s="97">
        <f t="shared" si="38"/>
        <v>300</v>
      </c>
      <c r="N63" s="95">
        <v>300</v>
      </c>
      <c r="O63" s="100"/>
      <c r="P63" s="100"/>
      <c r="Q63" s="97">
        <f t="shared" si="39"/>
        <v>300</v>
      </c>
      <c r="R63" s="95">
        <v>300</v>
      </c>
      <c r="S63" s="100"/>
      <c r="T63" s="100"/>
      <c r="U63" s="101"/>
      <c r="V63" s="101"/>
      <c r="W63" s="101"/>
      <c r="X63" s="101"/>
      <c r="Y63" s="101"/>
      <c r="Z63" s="101"/>
    </row>
    <row r="64" spans="1:26" ht="21.75" customHeight="1">
      <c r="A64" s="50"/>
      <c r="B64" s="34" t="s">
        <v>145</v>
      </c>
      <c r="C64" s="34" t="s">
        <v>146</v>
      </c>
      <c r="D64" s="42" t="s">
        <v>147</v>
      </c>
      <c r="E64" s="44">
        <f t="shared" si="0"/>
        <v>2000</v>
      </c>
      <c r="F64" s="97">
        <v>2000</v>
      </c>
      <c r="G64" s="44">
        <v>0</v>
      </c>
      <c r="H64" s="44">
        <v>0</v>
      </c>
      <c r="I64" s="51">
        <f t="shared" si="37"/>
        <v>2000</v>
      </c>
      <c r="J64" s="97">
        <v>2000</v>
      </c>
      <c r="K64" s="51">
        <v>0</v>
      </c>
      <c r="L64" s="51">
        <v>0</v>
      </c>
      <c r="M64" s="51">
        <f t="shared" si="38"/>
        <v>2000</v>
      </c>
      <c r="N64" s="97">
        <v>2000</v>
      </c>
      <c r="O64" s="51">
        <v>0</v>
      </c>
      <c r="P64" s="51">
        <v>0</v>
      </c>
      <c r="Q64" s="51">
        <f t="shared" si="39"/>
        <v>2000</v>
      </c>
      <c r="R64" s="97">
        <v>2000</v>
      </c>
      <c r="S64" s="51">
        <v>0</v>
      </c>
      <c r="T64" s="51">
        <v>0</v>
      </c>
      <c r="U64" s="17"/>
      <c r="V64" s="17"/>
      <c r="W64" s="17"/>
      <c r="X64" s="17"/>
      <c r="Y64" s="17"/>
      <c r="Z64" s="17"/>
    </row>
    <row r="65" spans="1:26" ht="21.75" customHeight="1">
      <c r="A65" s="50"/>
      <c r="B65" s="34" t="s">
        <v>148</v>
      </c>
      <c r="C65" s="34" t="s">
        <v>149</v>
      </c>
      <c r="D65" s="42" t="s">
        <v>150</v>
      </c>
      <c r="E65" s="44">
        <f t="shared" si="0"/>
        <v>100</v>
      </c>
      <c r="F65" s="44">
        <v>100</v>
      </c>
      <c r="G65" s="44"/>
      <c r="H65" s="44"/>
      <c r="I65" s="51">
        <f t="shared" si="37"/>
        <v>100</v>
      </c>
      <c r="J65" s="51">
        <v>100</v>
      </c>
      <c r="K65" s="51"/>
      <c r="L65" s="51"/>
      <c r="M65" s="51">
        <f t="shared" si="38"/>
        <v>100</v>
      </c>
      <c r="N65" s="51">
        <v>100</v>
      </c>
      <c r="O65" s="51"/>
      <c r="P65" s="51"/>
      <c r="Q65" s="51">
        <f t="shared" si="39"/>
        <v>100</v>
      </c>
      <c r="R65" s="51">
        <v>100</v>
      </c>
      <c r="S65" s="51"/>
      <c r="T65" s="51"/>
      <c r="U65" s="17"/>
      <c r="V65" s="17"/>
      <c r="W65" s="17"/>
      <c r="X65" s="17"/>
      <c r="Y65" s="17"/>
      <c r="Z65" s="17"/>
    </row>
    <row r="66" spans="1:26" ht="21" customHeight="1">
      <c r="A66" s="13"/>
      <c r="B66" s="48" t="s">
        <v>39</v>
      </c>
      <c r="C66" s="48" t="s">
        <v>151</v>
      </c>
      <c r="D66" s="24" t="s">
        <v>40</v>
      </c>
      <c r="E66" s="25">
        <f t="shared" si="0"/>
        <v>67212</v>
      </c>
      <c r="F66" s="25">
        <f t="shared" ref="F66:H66" si="40">F68+F75+F74</f>
        <v>47100</v>
      </c>
      <c r="G66" s="25">
        <f t="shared" si="40"/>
        <v>0</v>
      </c>
      <c r="H66" s="25">
        <f t="shared" si="40"/>
        <v>20112</v>
      </c>
      <c r="I66" s="85">
        <f t="shared" si="37"/>
        <v>68826</v>
      </c>
      <c r="J66" s="85">
        <f t="shared" ref="J66:L66" si="41">J68+J75+J74</f>
        <v>48200</v>
      </c>
      <c r="K66" s="85">
        <f t="shared" si="41"/>
        <v>0</v>
      </c>
      <c r="L66" s="85">
        <f t="shared" si="41"/>
        <v>20626</v>
      </c>
      <c r="M66" s="85">
        <f t="shared" si="38"/>
        <v>71100</v>
      </c>
      <c r="N66" s="85">
        <f t="shared" ref="N66:P66" si="42">N68+N75+N74</f>
        <v>49900</v>
      </c>
      <c r="O66" s="85">
        <f t="shared" si="42"/>
        <v>0</v>
      </c>
      <c r="P66" s="85">
        <f t="shared" si="42"/>
        <v>21200</v>
      </c>
      <c r="Q66" s="85">
        <f t="shared" si="39"/>
        <v>75420</v>
      </c>
      <c r="R66" s="85">
        <f t="shared" ref="R66:T66" si="43">R68+R75+R74</f>
        <v>53200</v>
      </c>
      <c r="S66" s="85">
        <f t="shared" si="43"/>
        <v>0</v>
      </c>
      <c r="T66" s="85">
        <f t="shared" si="43"/>
        <v>22220</v>
      </c>
      <c r="U66" s="17"/>
      <c r="V66" s="17"/>
      <c r="W66" s="17"/>
      <c r="X66" s="17"/>
      <c r="Y66" s="17"/>
      <c r="Z66" s="17"/>
    </row>
    <row r="67" spans="1:26" ht="24" customHeight="1">
      <c r="A67" s="45"/>
      <c r="B67" s="49"/>
      <c r="C67" s="49" t="s">
        <v>354</v>
      </c>
      <c r="D67" s="27" t="s">
        <v>27</v>
      </c>
      <c r="E67" s="28">
        <f t="shared" si="0"/>
        <v>11</v>
      </c>
      <c r="F67" s="28">
        <f t="shared" ref="F67:H67" si="44">F76</f>
        <v>11</v>
      </c>
      <c r="G67" s="28">
        <f t="shared" si="44"/>
        <v>0</v>
      </c>
      <c r="H67" s="28">
        <f t="shared" si="44"/>
        <v>0</v>
      </c>
      <c r="I67" s="28">
        <f t="shared" si="37"/>
        <v>11</v>
      </c>
      <c r="J67" s="28">
        <f t="shared" ref="J67:L67" si="45">J76</f>
        <v>11</v>
      </c>
      <c r="K67" s="28">
        <f t="shared" si="45"/>
        <v>0</v>
      </c>
      <c r="L67" s="28">
        <f t="shared" si="45"/>
        <v>0</v>
      </c>
      <c r="M67" s="28">
        <f t="shared" si="38"/>
        <v>11</v>
      </c>
      <c r="N67" s="28">
        <f t="shared" ref="N67:P67" si="46">N76</f>
        <v>11</v>
      </c>
      <c r="O67" s="28">
        <f t="shared" si="46"/>
        <v>0</v>
      </c>
      <c r="P67" s="28">
        <f t="shared" si="46"/>
        <v>0</v>
      </c>
      <c r="Q67" s="28">
        <f t="shared" si="39"/>
        <v>11</v>
      </c>
      <c r="R67" s="28">
        <f t="shared" ref="R67:T67" si="47">R76</f>
        <v>11</v>
      </c>
      <c r="S67" s="28">
        <f t="shared" si="47"/>
        <v>0</v>
      </c>
      <c r="T67" s="28">
        <f t="shared" si="47"/>
        <v>0</v>
      </c>
      <c r="U67" s="47"/>
      <c r="V67" s="47"/>
      <c r="W67" s="47"/>
      <c r="X67" s="47"/>
      <c r="Y67" s="47"/>
      <c r="Z67" s="47"/>
    </row>
    <row r="68" spans="1:26" ht="30">
      <c r="A68" s="57"/>
      <c r="B68" s="26" t="s">
        <v>152</v>
      </c>
      <c r="C68" s="26" t="s">
        <v>153</v>
      </c>
      <c r="D68" s="70" t="s">
        <v>154</v>
      </c>
      <c r="E68" s="38">
        <f t="shared" si="0"/>
        <v>63810</v>
      </c>
      <c r="F68" s="38">
        <f>F69+F73+F70+F71+F72+F74</f>
        <v>43810</v>
      </c>
      <c r="G68" s="38">
        <f t="shared" ref="G68:H68" si="48">G69+G73</f>
        <v>0</v>
      </c>
      <c r="H68" s="38">
        <f t="shared" si="48"/>
        <v>20000</v>
      </c>
      <c r="I68" s="38">
        <f t="shared" si="37"/>
        <v>65200</v>
      </c>
      <c r="J68" s="38">
        <f>J69+J73+J70+J71+J72+J74</f>
        <v>44700</v>
      </c>
      <c r="K68" s="38">
        <f t="shared" ref="K68:L68" si="49">K69+K73</f>
        <v>0</v>
      </c>
      <c r="L68" s="38">
        <f t="shared" si="49"/>
        <v>20500</v>
      </c>
      <c r="M68" s="38">
        <f t="shared" si="38"/>
        <v>67200</v>
      </c>
      <c r="N68" s="38">
        <f>N69+N73+N70+N71+N72+N74</f>
        <v>46200</v>
      </c>
      <c r="O68" s="38">
        <f t="shared" ref="O68:P68" si="50">O69+O73</f>
        <v>0</v>
      </c>
      <c r="P68" s="38">
        <f t="shared" si="50"/>
        <v>21000</v>
      </c>
      <c r="Q68" s="38">
        <f t="shared" si="39"/>
        <v>68200</v>
      </c>
      <c r="R68" s="38">
        <f>R69+R73+R70+R71+R72+R74</f>
        <v>46200</v>
      </c>
      <c r="S68" s="38">
        <f t="shared" ref="S68:T68" si="51">S69+S73</f>
        <v>0</v>
      </c>
      <c r="T68" s="38">
        <f t="shared" si="51"/>
        <v>22000</v>
      </c>
      <c r="U68" s="17"/>
      <c r="V68" s="17"/>
      <c r="W68" s="17"/>
      <c r="X68" s="17"/>
      <c r="Y68" s="17"/>
      <c r="Z68" s="17"/>
    </row>
    <row r="69" spans="1:26" ht="42.75">
      <c r="A69" s="57" t="s">
        <v>106</v>
      </c>
      <c r="B69" s="34"/>
      <c r="C69" s="34" t="s">
        <v>155</v>
      </c>
      <c r="D69" s="8" t="s">
        <v>156</v>
      </c>
      <c r="E69" s="44">
        <f t="shared" si="0"/>
        <v>40000</v>
      </c>
      <c r="F69" s="54">
        <v>20000</v>
      </c>
      <c r="G69" s="54"/>
      <c r="H69" s="54">
        <v>20000</v>
      </c>
      <c r="I69" s="51">
        <f t="shared" si="37"/>
        <v>41500</v>
      </c>
      <c r="J69" s="71">
        <v>21000</v>
      </c>
      <c r="K69" s="71"/>
      <c r="L69" s="71">
        <v>20500</v>
      </c>
      <c r="M69" s="51">
        <f t="shared" si="38"/>
        <v>43000</v>
      </c>
      <c r="N69" s="71">
        <v>22000</v>
      </c>
      <c r="O69" s="71"/>
      <c r="P69" s="71">
        <v>21000</v>
      </c>
      <c r="Q69" s="51">
        <f t="shared" si="39"/>
        <v>44000</v>
      </c>
      <c r="R69" s="71">
        <v>22000</v>
      </c>
      <c r="S69" s="71"/>
      <c r="T69" s="71">
        <v>22000</v>
      </c>
      <c r="U69" s="22"/>
      <c r="V69" s="22"/>
      <c r="W69" s="22"/>
      <c r="X69" s="22"/>
      <c r="Y69" s="22"/>
      <c r="Z69" s="22"/>
    </row>
    <row r="70" spans="1:26" ht="57">
      <c r="A70" s="57" t="s">
        <v>106</v>
      </c>
      <c r="B70" s="34"/>
      <c r="C70" s="34" t="s">
        <v>157</v>
      </c>
      <c r="D70" s="8" t="s">
        <v>158</v>
      </c>
      <c r="E70" s="44">
        <f t="shared" si="0"/>
        <v>19500</v>
      </c>
      <c r="F70" s="71">
        <v>19500</v>
      </c>
      <c r="G70" s="54"/>
      <c r="H70" s="54"/>
      <c r="I70" s="51">
        <f t="shared" si="37"/>
        <v>19500</v>
      </c>
      <c r="J70" s="71">
        <v>19500</v>
      </c>
      <c r="K70" s="71"/>
      <c r="L70" s="71"/>
      <c r="M70" s="51">
        <f t="shared" si="38"/>
        <v>20000</v>
      </c>
      <c r="N70" s="71">
        <v>20000</v>
      </c>
      <c r="O70" s="71"/>
      <c r="P70" s="71"/>
      <c r="Q70" s="51">
        <f t="shared" si="39"/>
        <v>20000</v>
      </c>
      <c r="R70" s="71">
        <v>20000</v>
      </c>
      <c r="S70" s="71"/>
      <c r="T70" s="71"/>
      <c r="U70" s="22"/>
      <c r="V70" s="22"/>
      <c r="W70" s="22"/>
      <c r="X70" s="22"/>
      <c r="Y70" s="22"/>
      <c r="Z70" s="22"/>
    </row>
    <row r="71" spans="1:26" ht="25.5" customHeight="1">
      <c r="A71" s="57" t="s">
        <v>106</v>
      </c>
      <c r="B71" s="34"/>
      <c r="C71" s="34" t="s">
        <v>159</v>
      </c>
      <c r="D71" s="8" t="s">
        <v>160</v>
      </c>
      <c r="E71" s="44">
        <f t="shared" si="0"/>
        <v>3000</v>
      </c>
      <c r="F71" s="54">
        <v>3000</v>
      </c>
      <c r="G71" s="54"/>
      <c r="H71" s="54"/>
      <c r="I71" s="51">
        <f t="shared" si="37"/>
        <v>3000</v>
      </c>
      <c r="J71" s="71">
        <v>3000</v>
      </c>
      <c r="K71" s="71"/>
      <c r="L71" s="71"/>
      <c r="M71" s="51">
        <f t="shared" si="38"/>
        <v>3000</v>
      </c>
      <c r="N71" s="71">
        <v>3000</v>
      </c>
      <c r="O71" s="71"/>
      <c r="P71" s="71"/>
      <c r="Q71" s="51">
        <f t="shared" si="39"/>
        <v>3000</v>
      </c>
      <c r="R71" s="71">
        <v>3000</v>
      </c>
      <c r="S71" s="71"/>
      <c r="T71" s="71"/>
      <c r="U71" s="22"/>
      <c r="V71" s="22"/>
      <c r="W71" s="22"/>
      <c r="X71" s="22"/>
      <c r="Y71" s="22"/>
      <c r="Z71" s="22"/>
    </row>
    <row r="72" spans="1:26" ht="27.75" customHeight="1">
      <c r="A72" s="57" t="s">
        <v>106</v>
      </c>
      <c r="B72" s="34"/>
      <c r="C72" s="34" t="s">
        <v>161</v>
      </c>
      <c r="D72" s="8" t="s">
        <v>162</v>
      </c>
      <c r="E72" s="44">
        <f t="shared" si="0"/>
        <v>1000</v>
      </c>
      <c r="F72" s="54">
        <v>1000</v>
      </c>
      <c r="G72" s="54"/>
      <c r="H72" s="54"/>
      <c r="I72" s="51">
        <f t="shared" si="37"/>
        <v>1000</v>
      </c>
      <c r="J72" s="71">
        <v>1000</v>
      </c>
      <c r="K72" s="71"/>
      <c r="L72" s="71"/>
      <c r="M72" s="51">
        <f t="shared" si="38"/>
        <v>1000</v>
      </c>
      <c r="N72" s="71">
        <v>1000</v>
      </c>
      <c r="O72" s="71"/>
      <c r="P72" s="71"/>
      <c r="Q72" s="51">
        <f t="shared" si="39"/>
        <v>1000</v>
      </c>
      <c r="R72" s="71">
        <v>1000</v>
      </c>
      <c r="S72" s="71"/>
      <c r="T72" s="71"/>
      <c r="U72" s="22"/>
      <c r="V72" s="22"/>
      <c r="W72" s="22"/>
      <c r="X72" s="22"/>
      <c r="Y72" s="22"/>
      <c r="Z72" s="22"/>
    </row>
    <row r="73" spans="1:26" ht="35.25" customHeight="1">
      <c r="A73" s="57" t="s">
        <v>106</v>
      </c>
      <c r="B73" s="34"/>
      <c r="C73" s="34" t="s">
        <v>163</v>
      </c>
      <c r="D73" s="8" t="s">
        <v>164</v>
      </c>
      <c r="E73" s="44">
        <f t="shared" si="0"/>
        <v>120</v>
      </c>
      <c r="F73" s="61">
        <v>120</v>
      </c>
      <c r="G73" s="54"/>
      <c r="H73" s="54"/>
      <c r="I73" s="51">
        <f t="shared" si="37"/>
        <v>0</v>
      </c>
      <c r="J73" s="61">
        <v>0</v>
      </c>
      <c r="K73" s="71"/>
      <c r="L73" s="71"/>
      <c r="M73" s="51">
        <f t="shared" si="38"/>
        <v>0</v>
      </c>
      <c r="N73" s="61">
        <v>0</v>
      </c>
      <c r="O73" s="71"/>
      <c r="P73" s="71"/>
      <c r="Q73" s="51">
        <f t="shared" si="39"/>
        <v>0</v>
      </c>
      <c r="R73" s="61">
        <v>0</v>
      </c>
      <c r="S73" s="71"/>
      <c r="T73" s="71"/>
      <c r="U73" s="22"/>
      <c r="V73" s="22"/>
      <c r="W73" s="22"/>
      <c r="X73" s="22"/>
      <c r="Y73" s="22"/>
      <c r="Z73" s="22"/>
    </row>
    <row r="74" spans="1:26" ht="46.5" customHeight="1">
      <c r="A74" s="57"/>
      <c r="B74" s="34" t="s">
        <v>165</v>
      </c>
      <c r="C74" s="34" t="s">
        <v>166</v>
      </c>
      <c r="D74" s="42" t="s">
        <v>167</v>
      </c>
      <c r="E74" s="51">
        <f t="shared" si="0"/>
        <v>190</v>
      </c>
      <c r="F74" s="51">
        <v>190</v>
      </c>
      <c r="G74" s="51"/>
      <c r="H74" s="51"/>
      <c r="I74" s="51">
        <f t="shared" si="37"/>
        <v>200</v>
      </c>
      <c r="J74" s="51">
        <v>200</v>
      </c>
      <c r="K74" s="51"/>
      <c r="L74" s="51"/>
      <c r="M74" s="51">
        <f t="shared" si="38"/>
        <v>200</v>
      </c>
      <c r="N74" s="51">
        <v>200</v>
      </c>
      <c r="O74" s="51"/>
      <c r="P74" s="51"/>
      <c r="Q74" s="51">
        <f t="shared" si="39"/>
        <v>200</v>
      </c>
      <c r="R74" s="51">
        <v>200</v>
      </c>
      <c r="S74" s="51"/>
      <c r="T74" s="51"/>
      <c r="U74" s="22"/>
      <c r="V74" s="22"/>
      <c r="W74" s="22"/>
      <c r="X74" s="22"/>
      <c r="Y74" s="22"/>
      <c r="Z74" s="22"/>
    </row>
    <row r="75" spans="1:26" ht="36" customHeight="1">
      <c r="A75" s="57"/>
      <c r="B75" s="34" t="s">
        <v>168</v>
      </c>
      <c r="C75" s="34" t="s">
        <v>169</v>
      </c>
      <c r="D75" s="42" t="s">
        <v>170</v>
      </c>
      <c r="E75" s="44">
        <f t="shared" si="0"/>
        <v>3212</v>
      </c>
      <c r="F75" s="44">
        <f t="shared" ref="F75:H75" si="52">F77+F78</f>
        <v>3100</v>
      </c>
      <c r="G75" s="44">
        <f t="shared" si="52"/>
        <v>0</v>
      </c>
      <c r="H75" s="44">
        <f t="shared" si="52"/>
        <v>112</v>
      </c>
      <c r="I75" s="51">
        <f t="shared" si="37"/>
        <v>3426</v>
      </c>
      <c r="J75" s="51">
        <f t="shared" ref="J75:L75" si="53">J77+J78</f>
        <v>3300</v>
      </c>
      <c r="K75" s="51">
        <f t="shared" si="53"/>
        <v>0</v>
      </c>
      <c r="L75" s="51">
        <f t="shared" si="53"/>
        <v>126</v>
      </c>
      <c r="M75" s="51">
        <f t="shared" si="38"/>
        <v>3700</v>
      </c>
      <c r="N75" s="51">
        <f t="shared" ref="N75:P75" si="54">N77+N78</f>
        <v>3500</v>
      </c>
      <c r="O75" s="51">
        <f t="shared" si="54"/>
        <v>0</v>
      </c>
      <c r="P75" s="51">
        <f t="shared" si="54"/>
        <v>200</v>
      </c>
      <c r="Q75" s="51">
        <f t="shared" si="39"/>
        <v>7020</v>
      </c>
      <c r="R75" s="51">
        <f t="shared" ref="R75:T75" si="55">R77+R78</f>
        <v>6800</v>
      </c>
      <c r="S75" s="51">
        <f t="shared" si="55"/>
        <v>0</v>
      </c>
      <c r="T75" s="51">
        <f t="shared" si="55"/>
        <v>220</v>
      </c>
      <c r="U75" s="22"/>
      <c r="V75" s="22"/>
      <c r="W75" s="22"/>
      <c r="X75" s="22"/>
      <c r="Y75" s="22"/>
      <c r="Z75" s="22"/>
    </row>
    <row r="76" spans="1:26" ht="21" customHeight="1">
      <c r="A76" s="13"/>
      <c r="B76" s="34"/>
      <c r="C76" s="34" t="s">
        <v>354</v>
      </c>
      <c r="D76" s="39" t="s">
        <v>27</v>
      </c>
      <c r="E76" s="40">
        <f t="shared" si="0"/>
        <v>11</v>
      </c>
      <c r="F76" s="40">
        <v>11</v>
      </c>
      <c r="G76" s="40"/>
      <c r="H76" s="40"/>
      <c r="I76" s="41">
        <f t="shared" si="37"/>
        <v>11</v>
      </c>
      <c r="J76" s="41">
        <v>11</v>
      </c>
      <c r="K76" s="41"/>
      <c r="L76" s="41"/>
      <c r="M76" s="41">
        <f t="shared" si="38"/>
        <v>11</v>
      </c>
      <c r="N76" s="41">
        <v>11</v>
      </c>
      <c r="O76" s="41"/>
      <c r="P76" s="41"/>
      <c r="Q76" s="41">
        <f t="shared" si="39"/>
        <v>11</v>
      </c>
      <c r="R76" s="41">
        <v>11</v>
      </c>
      <c r="S76" s="41"/>
      <c r="T76" s="41"/>
      <c r="U76" s="17"/>
      <c r="V76" s="17"/>
      <c r="W76" s="17"/>
      <c r="X76" s="17"/>
      <c r="Y76" s="17"/>
      <c r="Z76" s="17"/>
    </row>
    <row r="77" spans="1:26" ht="27" customHeight="1">
      <c r="A77" s="57"/>
      <c r="B77" s="34"/>
      <c r="C77" s="34" t="s">
        <v>171</v>
      </c>
      <c r="D77" s="69" t="s">
        <v>172</v>
      </c>
      <c r="E77" s="36">
        <f t="shared" si="0"/>
        <v>2900</v>
      </c>
      <c r="F77" s="96">
        <f>5600-2700</f>
        <v>2900</v>
      </c>
      <c r="G77" s="61"/>
      <c r="H77" s="61"/>
      <c r="I77" s="37">
        <f t="shared" si="37"/>
        <v>3100</v>
      </c>
      <c r="J77" s="96">
        <f>6400-3300</f>
        <v>3100</v>
      </c>
      <c r="K77" s="61"/>
      <c r="L77" s="61"/>
      <c r="M77" s="37">
        <f t="shared" si="38"/>
        <v>3300</v>
      </c>
      <c r="N77" s="96">
        <f>6500-3200</f>
        <v>3300</v>
      </c>
      <c r="O77" s="61"/>
      <c r="P77" s="61"/>
      <c r="Q77" s="37">
        <f t="shared" si="39"/>
        <v>6600</v>
      </c>
      <c r="R77" s="96">
        <v>6600</v>
      </c>
      <c r="S77" s="61"/>
      <c r="T77" s="61"/>
      <c r="U77" s="22"/>
      <c r="V77" s="22"/>
      <c r="W77" s="22"/>
      <c r="X77" s="22"/>
      <c r="Y77" s="22"/>
      <c r="Z77" s="22"/>
    </row>
    <row r="78" spans="1:26" ht="30.75" customHeight="1">
      <c r="A78" s="57"/>
      <c r="B78" s="34"/>
      <c r="C78" s="34" t="s">
        <v>173</v>
      </c>
      <c r="D78" s="69" t="s">
        <v>174</v>
      </c>
      <c r="E78" s="36">
        <f t="shared" si="0"/>
        <v>312</v>
      </c>
      <c r="F78" s="61">
        <v>200</v>
      </c>
      <c r="G78" s="61"/>
      <c r="H78" s="61">
        <v>112</v>
      </c>
      <c r="I78" s="37">
        <f t="shared" si="37"/>
        <v>326</v>
      </c>
      <c r="J78" s="61">
        <v>200</v>
      </c>
      <c r="K78" s="61"/>
      <c r="L78" s="61">
        <v>126</v>
      </c>
      <c r="M78" s="37">
        <f t="shared" si="38"/>
        <v>400</v>
      </c>
      <c r="N78" s="61">
        <v>200</v>
      </c>
      <c r="O78" s="61"/>
      <c r="P78" s="61">
        <v>200</v>
      </c>
      <c r="Q78" s="37">
        <f t="shared" si="39"/>
        <v>420</v>
      </c>
      <c r="R78" s="61">
        <v>200</v>
      </c>
      <c r="S78" s="61"/>
      <c r="T78" s="61">
        <v>220</v>
      </c>
      <c r="U78" s="22"/>
      <c r="V78" s="22"/>
      <c r="W78" s="22"/>
      <c r="X78" s="22"/>
      <c r="Y78" s="22"/>
      <c r="Z78" s="22"/>
    </row>
    <row r="79" spans="1:26" ht="21" customHeight="1">
      <c r="A79" s="13"/>
      <c r="B79" s="48" t="s">
        <v>45</v>
      </c>
      <c r="C79" s="48" t="s">
        <v>175</v>
      </c>
      <c r="D79" s="24" t="s">
        <v>46</v>
      </c>
      <c r="E79" s="25">
        <f t="shared" si="0"/>
        <v>430200</v>
      </c>
      <c r="F79" s="25">
        <f t="shared" ref="F79:H79" si="56">F81+F91+F100+F106+F104</f>
        <v>130200</v>
      </c>
      <c r="G79" s="25">
        <f t="shared" si="56"/>
        <v>0</v>
      </c>
      <c r="H79" s="25">
        <f t="shared" si="56"/>
        <v>300000</v>
      </c>
      <c r="I79" s="85">
        <f t="shared" si="37"/>
        <v>430200</v>
      </c>
      <c r="J79" s="85">
        <f t="shared" ref="J79:L79" si="57">J81+J91+J100+J106+J104</f>
        <v>130200</v>
      </c>
      <c r="K79" s="85">
        <f t="shared" si="57"/>
        <v>0</v>
      </c>
      <c r="L79" s="85">
        <f t="shared" si="57"/>
        <v>300000</v>
      </c>
      <c r="M79" s="85">
        <f t="shared" si="38"/>
        <v>430130</v>
      </c>
      <c r="N79" s="85">
        <f t="shared" ref="N79:P79" si="58">N81+N91+N100+N106+N104</f>
        <v>130130</v>
      </c>
      <c r="O79" s="85">
        <f t="shared" si="58"/>
        <v>0</v>
      </c>
      <c r="P79" s="85">
        <f t="shared" si="58"/>
        <v>300000</v>
      </c>
      <c r="Q79" s="85">
        <f t="shared" si="39"/>
        <v>430130</v>
      </c>
      <c r="R79" s="85">
        <f t="shared" ref="R79:T79" si="59">R81+R91+R100+R106+R104</f>
        <v>130130</v>
      </c>
      <c r="S79" s="85">
        <f t="shared" si="59"/>
        <v>0</v>
      </c>
      <c r="T79" s="85">
        <f t="shared" si="59"/>
        <v>300000</v>
      </c>
      <c r="U79" s="17"/>
      <c r="V79" s="17"/>
      <c r="W79" s="17"/>
      <c r="X79" s="17"/>
      <c r="Y79" s="17"/>
      <c r="Z79" s="17"/>
    </row>
    <row r="80" spans="1:26" ht="24" customHeight="1">
      <c r="A80" s="45"/>
      <c r="B80" s="49"/>
      <c r="C80" s="49" t="s">
        <v>354</v>
      </c>
      <c r="D80" s="27" t="s">
        <v>27</v>
      </c>
      <c r="E80" s="28">
        <f t="shared" si="0"/>
        <v>154</v>
      </c>
      <c r="F80" s="28">
        <f>F82+F105</f>
        <v>154</v>
      </c>
      <c r="G80" s="28">
        <f t="shared" ref="G80:H80" si="60">G82</f>
        <v>0</v>
      </c>
      <c r="H80" s="28">
        <f t="shared" si="60"/>
        <v>0</v>
      </c>
      <c r="I80" s="28">
        <f t="shared" si="37"/>
        <v>154</v>
      </c>
      <c r="J80" s="28">
        <f>J82+J105</f>
        <v>154</v>
      </c>
      <c r="K80" s="28">
        <f t="shared" ref="K80:L80" si="61">K82</f>
        <v>0</v>
      </c>
      <c r="L80" s="28">
        <f t="shared" si="61"/>
        <v>0</v>
      </c>
      <c r="M80" s="28">
        <f t="shared" si="38"/>
        <v>154</v>
      </c>
      <c r="N80" s="28">
        <f>N82+N105</f>
        <v>154</v>
      </c>
      <c r="O80" s="28">
        <f t="shared" ref="O80:P80" si="62">O82</f>
        <v>0</v>
      </c>
      <c r="P80" s="28">
        <f t="shared" si="62"/>
        <v>0</v>
      </c>
      <c r="Q80" s="28">
        <f t="shared" si="39"/>
        <v>154</v>
      </c>
      <c r="R80" s="28">
        <f>R82+R105</f>
        <v>154</v>
      </c>
      <c r="S80" s="28">
        <f t="shared" ref="S80:T80" si="63">S82</f>
        <v>0</v>
      </c>
      <c r="T80" s="28">
        <f t="shared" si="63"/>
        <v>0</v>
      </c>
      <c r="U80" s="47"/>
      <c r="V80" s="47"/>
      <c r="W80" s="47"/>
      <c r="X80" s="47"/>
      <c r="Y80" s="47"/>
      <c r="Z80" s="47"/>
    </row>
    <row r="81" spans="1:26" ht="22.5" customHeight="1">
      <c r="A81" s="57"/>
      <c r="B81" s="34" t="s">
        <v>176</v>
      </c>
      <c r="C81" s="34" t="s">
        <v>177</v>
      </c>
      <c r="D81" s="42" t="s">
        <v>178</v>
      </c>
      <c r="E81" s="51">
        <f t="shared" si="0"/>
        <v>15950</v>
      </c>
      <c r="F81" s="51">
        <f t="shared" ref="F81:H81" si="64">SUM(F83:F90)</f>
        <v>12000</v>
      </c>
      <c r="G81" s="51">
        <f t="shared" si="64"/>
        <v>0</v>
      </c>
      <c r="H81" s="51">
        <f t="shared" si="64"/>
        <v>3950</v>
      </c>
      <c r="I81" s="51">
        <f t="shared" si="37"/>
        <v>15950</v>
      </c>
      <c r="J81" s="51">
        <f t="shared" ref="J81:L81" si="65">SUM(J83:J90)</f>
        <v>12000</v>
      </c>
      <c r="K81" s="51">
        <f t="shared" si="65"/>
        <v>0</v>
      </c>
      <c r="L81" s="51">
        <f t="shared" si="65"/>
        <v>3950</v>
      </c>
      <c r="M81" s="51">
        <f t="shared" si="38"/>
        <v>15900</v>
      </c>
      <c r="N81" s="51">
        <f t="shared" ref="N81:P81" si="66">SUM(N83:N90)</f>
        <v>11950</v>
      </c>
      <c r="O81" s="51">
        <f t="shared" si="66"/>
        <v>0</v>
      </c>
      <c r="P81" s="51">
        <f t="shared" si="66"/>
        <v>3950</v>
      </c>
      <c r="Q81" s="51">
        <f t="shared" si="39"/>
        <v>15900</v>
      </c>
      <c r="R81" s="51">
        <f t="shared" ref="R81:T81" si="67">SUM(R83:R90)</f>
        <v>11950</v>
      </c>
      <c r="S81" s="51">
        <f t="shared" si="67"/>
        <v>0</v>
      </c>
      <c r="T81" s="51">
        <f t="shared" si="67"/>
        <v>3950</v>
      </c>
      <c r="U81" s="22"/>
      <c r="V81" s="22"/>
      <c r="W81" s="22"/>
      <c r="X81" s="22"/>
      <c r="Y81" s="22"/>
      <c r="Z81" s="22"/>
    </row>
    <row r="82" spans="1:26" ht="21" customHeight="1">
      <c r="A82" s="13"/>
      <c r="B82" s="34"/>
      <c r="C82" s="34" t="s">
        <v>354</v>
      </c>
      <c r="D82" s="39" t="s">
        <v>27</v>
      </c>
      <c r="E82" s="41">
        <f t="shared" si="0"/>
        <v>143</v>
      </c>
      <c r="F82" s="41">
        <v>143</v>
      </c>
      <c r="G82" s="41"/>
      <c r="H82" s="41"/>
      <c r="I82" s="41">
        <f t="shared" si="37"/>
        <v>143</v>
      </c>
      <c r="J82" s="41">
        <v>143</v>
      </c>
      <c r="K82" s="41"/>
      <c r="L82" s="41"/>
      <c r="M82" s="41">
        <f t="shared" si="38"/>
        <v>143</v>
      </c>
      <c r="N82" s="41">
        <v>143</v>
      </c>
      <c r="O82" s="41"/>
      <c r="P82" s="41"/>
      <c r="Q82" s="41">
        <f t="shared" si="39"/>
        <v>143</v>
      </c>
      <c r="R82" s="41">
        <v>143</v>
      </c>
      <c r="S82" s="41"/>
      <c r="T82" s="41"/>
      <c r="U82" s="17"/>
      <c r="V82" s="17"/>
      <c r="W82" s="17"/>
      <c r="X82" s="17"/>
      <c r="Y82" s="17"/>
      <c r="Z82" s="17"/>
    </row>
    <row r="83" spans="1:26" ht="27" customHeight="1">
      <c r="A83" s="57"/>
      <c r="B83" s="34"/>
      <c r="C83" s="34" t="s">
        <v>179</v>
      </c>
      <c r="D83" s="69" t="s">
        <v>180</v>
      </c>
      <c r="E83" s="51">
        <f t="shared" si="0"/>
        <v>2200</v>
      </c>
      <c r="F83" s="71">
        <v>2200</v>
      </c>
      <c r="G83" s="71"/>
      <c r="H83" s="71"/>
      <c r="I83" s="51">
        <f t="shared" si="37"/>
        <v>2200</v>
      </c>
      <c r="J83" s="71">
        <v>2200</v>
      </c>
      <c r="K83" s="71"/>
      <c r="L83" s="71"/>
      <c r="M83" s="51">
        <f t="shared" si="38"/>
        <v>2200</v>
      </c>
      <c r="N83" s="71">
        <v>2200</v>
      </c>
      <c r="O83" s="71"/>
      <c r="P83" s="71"/>
      <c r="Q83" s="51">
        <f t="shared" si="39"/>
        <v>2200</v>
      </c>
      <c r="R83" s="71">
        <v>2200</v>
      </c>
      <c r="S83" s="71"/>
      <c r="T83" s="71"/>
      <c r="U83" s="22"/>
      <c r="V83" s="22"/>
      <c r="W83" s="22"/>
      <c r="X83" s="22"/>
      <c r="Y83" s="22"/>
      <c r="Z83" s="22"/>
    </row>
    <row r="84" spans="1:26" ht="27" customHeight="1">
      <c r="A84" s="57"/>
      <c r="B84" s="34"/>
      <c r="C84" s="34" t="s">
        <v>181</v>
      </c>
      <c r="D84" s="69" t="s">
        <v>182</v>
      </c>
      <c r="E84" s="51">
        <f t="shared" si="0"/>
        <v>4300</v>
      </c>
      <c r="F84" s="71">
        <v>4300</v>
      </c>
      <c r="G84" s="71"/>
      <c r="H84" s="71"/>
      <c r="I84" s="51">
        <f t="shared" si="37"/>
        <v>4300</v>
      </c>
      <c r="J84" s="71">
        <v>4300</v>
      </c>
      <c r="K84" s="71"/>
      <c r="L84" s="71"/>
      <c r="M84" s="51">
        <f t="shared" si="38"/>
        <v>4300</v>
      </c>
      <c r="N84" s="71">
        <v>4300</v>
      </c>
      <c r="O84" s="71"/>
      <c r="P84" s="71"/>
      <c r="Q84" s="51">
        <f t="shared" si="39"/>
        <v>4300</v>
      </c>
      <c r="R84" s="71">
        <v>4300</v>
      </c>
      <c r="S84" s="71"/>
      <c r="T84" s="71"/>
      <c r="U84" s="22"/>
      <c r="V84" s="22"/>
      <c r="W84" s="22"/>
      <c r="X84" s="22"/>
      <c r="Y84" s="22"/>
      <c r="Z84" s="22"/>
    </row>
    <row r="85" spans="1:26" ht="27" customHeight="1">
      <c r="A85" s="57"/>
      <c r="B85" s="34"/>
      <c r="C85" s="34" t="s">
        <v>183</v>
      </c>
      <c r="D85" s="69" t="s">
        <v>184</v>
      </c>
      <c r="E85" s="51">
        <f t="shared" si="0"/>
        <v>400</v>
      </c>
      <c r="F85" s="71">
        <v>400</v>
      </c>
      <c r="G85" s="71"/>
      <c r="H85" s="71"/>
      <c r="I85" s="51">
        <f t="shared" si="37"/>
        <v>400</v>
      </c>
      <c r="J85" s="71">
        <v>400</v>
      </c>
      <c r="K85" s="71"/>
      <c r="L85" s="71"/>
      <c r="M85" s="51">
        <f t="shared" si="38"/>
        <v>400</v>
      </c>
      <c r="N85" s="71">
        <v>400</v>
      </c>
      <c r="O85" s="71"/>
      <c r="P85" s="71"/>
      <c r="Q85" s="51">
        <f t="shared" si="39"/>
        <v>400</v>
      </c>
      <c r="R85" s="71">
        <v>400</v>
      </c>
      <c r="S85" s="71"/>
      <c r="T85" s="71"/>
      <c r="U85" s="22"/>
      <c r="V85" s="22"/>
      <c r="W85" s="22"/>
      <c r="X85" s="22"/>
      <c r="Y85" s="22"/>
      <c r="Z85" s="22"/>
    </row>
    <row r="86" spans="1:26" ht="27" customHeight="1">
      <c r="A86" s="57"/>
      <c r="B86" s="34"/>
      <c r="C86" s="34" t="s">
        <v>185</v>
      </c>
      <c r="D86" s="69" t="s">
        <v>186</v>
      </c>
      <c r="E86" s="51">
        <f t="shared" si="0"/>
        <v>800</v>
      </c>
      <c r="F86" s="71">
        <v>800</v>
      </c>
      <c r="G86" s="71"/>
      <c r="H86" s="71"/>
      <c r="I86" s="51">
        <f t="shared" si="37"/>
        <v>800</v>
      </c>
      <c r="J86" s="71">
        <v>800</v>
      </c>
      <c r="K86" s="71"/>
      <c r="L86" s="71"/>
      <c r="M86" s="51">
        <f t="shared" si="38"/>
        <v>800</v>
      </c>
      <c r="N86" s="71">
        <v>800</v>
      </c>
      <c r="O86" s="71"/>
      <c r="P86" s="71"/>
      <c r="Q86" s="51">
        <f t="shared" si="39"/>
        <v>800</v>
      </c>
      <c r="R86" s="71">
        <v>800</v>
      </c>
      <c r="S86" s="71"/>
      <c r="T86" s="71"/>
      <c r="U86" s="22"/>
      <c r="V86" s="22"/>
      <c r="W86" s="22"/>
      <c r="X86" s="22"/>
      <c r="Y86" s="22"/>
      <c r="Z86" s="22"/>
    </row>
    <row r="87" spans="1:26" ht="27" customHeight="1">
      <c r="A87" s="57"/>
      <c r="B87" s="34"/>
      <c r="C87" s="34" t="s">
        <v>187</v>
      </c>
      <c r="D87" s="69" t="s">
        <v>188</v>
      </c>
      <c r="E87" s="51">
        <f t="shared" si="0"/>
        <v>100</v>
      </c>
      <c r="F87" s="71">
        <v>100</v>
      </c>
      <c r="G87" s="71"/>
      <c r="H87" s="71"/>
      <c r="I87" s="51">
        <f t="shared" si="37"/>
        <v>100</v>
      </c>
      <c r="J87" s="71">
        <v>100</v>
      </c>
      <c r="K87" s="71"/>
      <c r="L87" s="71"/>
      <c r="M87" s="51">
        <f t="shared" si="38"/>
        <v>100</v>
      </c>
      <c r="N87" s="71">
        <v>100</v>
      </c>
      <c r="O87" s="71"/>
      <c r="P87" s="71"/>
      <c r="Q87" s="51">
        <f t="shared" si="39"/>
        <v>100</v>
      </c>
      <c r="R87" s="71">
        <v>100</v>
      </c>
      <c r="S87" s="71"/>
      <c r="T87" s="71"/>
      <c r="U87" s="22"/>
      <c r="V87" s="22"/>
      <c r="W87" s="22"/>
      <c r="X87" s="22"/>
      <c r="Y87" s="22"/>
      <c r="Z87" s="22"/>
    </row>
    <row r="88" spans="1:26" ht="27" customHeight="1">
      <c r="A88" s="57"/>
      <c r="B88" s="34"/>
      <c r="C88" s="34" t="s">
        <v>189</v>
      </c>
      <c r="D88" s="69" t="s">
        <v>190</v>
      </c>
      <c r="E88" s="51">
        <f t="shared" si="0"/>
        <v>200</v>
      </c>
      <c r="F88" s="71">
        <v>200</v>
      </c>
      <c r="G88" s="71"/>
      <c r="H88" s="71"/>
      <c r="I88" s="51">
        <f t="shared" si="37"/>
        <v>200</v>
      </c>
      <c r="J88" s="71">
        <v>200</v>
      </c>
      <c r="K88" s="71"/>
      <c r="L88" s="71"/>
      <c r="M88" s="51">
        <f t="shared" si="38"/>
        <v>200</v>
      </c>
      <c r="N88" s="71">
        <v>200</v>
      </c>
      <c r="O88" s="71"/>
      <c r="P88" s="71"/>
      <c r="Q88" s="51">
        <f t="shared" si="39"/>
        <v>200</v>
      </c>
      <c r="R88" s="71">
        <v>200</v>
      </c>
      <c r="S88" s="71"/>
      <c r="T88" s="71"/>
      <c r="U88" s="22"/>
      <c r="V88" s="22"/>
      <c r="W88" s="22"/>
      <c r="X88" s="22"/>
      <c r="Y88" s="22"/>
      <c r="Z88" s="22"/>
    </row>
    <row r="89" spans="1:26" ht="33" customHeight="1">
      <c r="A89" s="57"/>
      <c r="B89" s="34"/>
      <c r="C89" s="34" t="s">
        <v>191</v>
      </c>
      <c r="D89" s="69" t="s">
        <v>362</v>
      </c>
      <c r="E89" s="51">
        <f t="shared" si="0"/>
        <v>160</v>
      </c>
      <c r="F89" s="94">
        <v>160</v>
      </c>
      <c r="G89" s="71"/>
      <c r="H89" s="71"/>
      <c r="I89" s="51">
        <f t="shared" si="37"/>
        <v>160</v>
      </c>
      <c r="J89" s="94">
        <v>160</v>
      </c>
      <c r="K89" s="71"/>
      <c r="L89" s="71"/>
      <c r="M89" s="51">
        <f t="shared" si="38"/>
        <v>110</v>
      </c>
      <c r="N89" s="94">
        <v>110</v>
      </c>
      <c r="O89" s="71"/>
      <c r="P89" s="71"/>
      <c r="Q89" s="51">
        <f t="shared" si="39"/>
        <v>110</v>
      </c>
      <c r="R89" s="94">
        <v>110</v>
      </c>
      <c r="S89" s="71"/>
      <c r="T89" s="71"/>
      <c r="U89" s="22"/>
      <c r="V89" s="22"/>
      <c r="W89" s="22"/>
      <c r="X89" s="22"/>
      <c r="Y89" s="22"/>
      <c r="Z89" s="22"/>
    </row>
    <row r="90" spans="1:26" ht="27" customHeight="1">
      <c r="A90" s="57"/>
      <c r="B90" s="34"/>
      <c r="C90" s="34" t="s">
        <v>192</v>
      </c>
      <c r="D90" s="8" t="s">
        <v>193</v>
      </c>
      <c r="E90" s="51">
        <f t="shared" si="0"/>
        <v>7790</v>
      </c>
      <c r="F90" s="71">
        <v>3840</v>
      </c>
      <c r="G90" s="71">
        <v>0</v>
      </c>
      <c r="H90" s="71">
        <v>3950</v>
      </c>
      <c r="I90" s="51">
        <f t="shared" si="37"/>
        <v>7790</v>
      </c>
      <c r="J90" s="71">
        <v>3840</v>
      </c>
      <c r="K90" s="71">
        <v>0</v>
      </c>
      <c r="L90" s="71">
        <v>3950</v>
      </c>
      <c r="M90" s="51">
        <f t="shared" si="38"/>
        <v>7790</v>
      </c>
      <c r="N90" s="71">
        <v>3840</v>
      </c>
      <c r="O90" s="71">
        <v>0</v>
      </c>
      <c r="P90" s="71">
        <v>3950</v>
      </c>
      <c r="Q90" s="51">
        <f t="shared" si="39"/>
        <v>7790</v>
      </c>
      <c r="R90" s="71">
        <v>3840</v>
      </c>
      <c r="S90" s="71">
        <v>0</v>
      </c>
      <c r="T90" s="71">
        <v>3950</v>
      </c>
      <c r="U90" s="22"/>
      <c r="V90" s="22"/>
      <c r="W90" s="22"/>
      <c r="X90" s="22"/>
      <c r="Y90" s="22"/>
      <c r="Z90" s="22"/>
    </row>
    <row r="91" spans="1:26" ht="28.5" customHeight="1">
      <c r="A91" s="57"/>
      <c r="B91" s="34" t="s">
        <v>194</v>
      </c>
      <c r="C91" s="34" t="s">
        <v>195</v>
      </c>
      <c r="D91" s="42" t="s">
        <v>196</v>
      </c>
      <c r="E91" s="44">
        <f t="shared" si="0"/>
        <v>110070</v>
      </c>
      <c r="F91" s="44">
        <f t="shared" ref="F91:H91" si="68">SUM(F92:F99)</f>
        <v>110070</v>
      </c>
      <c r="G91" s="44">
        <f t="shared" si="68"/>
        <v>0</v>
      </c>
      <c r="H91" s="44">
        <f t="shared" si="68"/>
        <v>0</v>
      </c>
      <c r="I91" s="51">
        <f t="shared" si="37"/>
        <v>110070</v>
      </c>
      <c r="J91" s="51">
        <f t="shared" ref="J91:L91" si="69">SUM(J92:J99)</f>
        <v>110070</v>
      </c>
      <c r="K91" s="51">
        <f t="shared" si="69"/>
        <v>0</v>
      </c>
      <c r="L91" s="51">
        <f t="shared" si="69"/>
        <v>0</v>
      </c>
      <c r="M91" s="51">
        <f t="shared" si="38"/>
        <v>110050</v>
      </c>
      <c r="N91" s="51">
        <f t="shared" ref="N91:P91" si="70">SUM(N92:N99)</f>
        <v>110050</v>
      </c>
      <c r="O91" s="51">
        <f t="shared" si="70"/>
        <v>0</v>
      </c>
      <c r="P91" s="51">
        <f t="shared" si="70"/>
        <v>0</v>
      </c>
      <c r="Q91" s="51">
        <f t="shared" si="39"/>
        <v>110050</v>
      </c>
      <c r="R91" s="51">
        <f t="shared" ref="R91:T91" si="71">SUM(R92:R99)</f>
        <v>110050</v>
      </c>
      <c r="S91" s="51">
        <f t="shared" si="71"/>
        <v>0</v>
      </c>
      <c r="T91" s="51">
        <f t="shared" si="71"/>
        <v>0</v>
      </c>
      <c r="U91" s="22"/>
      <c r="V91" s="22"/>
      <c r="W91" s="22"/>
      <c r="X91" s="22"/>
      <c r="Y91" s="22"/>
      <c r="Z91" s="22"/>
    </row>
    <row r="92" spans="1:26" ht="27" customHeight="1">
      <c r="A92" s="57"/>
      <c r="B92" s="34"/>
      <c r="C92" s="34" t="s">
        <v>197</v>
      </c>
      <c r="D92" s="55" t="s">
        <v>198</v>
      </c>
      <c r="E92" s="44">
        <f t="shared" si="0"/>
        <v>93800</v>
      </c>
      <c r="F92" s="95">
        <f>119000-25198-2</f>
        <v>93800</v>
      </c>
      <c r="G92" s="54"/>
      <c r="H92" s="54"/>
      <c r="I92" s="51">
        <f t="shared" si="37"/>
        <v>93800</v>
      </c>
      <c r="J92" s="95">
        <f>F92</f>
        <v>93800</v>
      </c>
      <c r="K92" s="71"/>
      <c r="L92" s="71"/>
      <c r="M92" s="51">
        <f t="shared" si="38"/>
        <v>93800</v>
      </c>
      <c r="N92" s="95">
        <v>93800</v>
      </c>
      <c r="O92" s="71"/>
      <c r="P92" s="71"/>
      <c r="Q92" s="51">
        <f t="shared" si="39"/>
        <v>93800</v>
      </c>
      <c r="R92" s="95">
        <v>93800</v>
      </c>
      <c r="S92" s="71"/>
      <c r="T92" s="71"/>
      <c r="U92" s="22"/>
      <c r="V92" s="22"/>
      <c r="W92" s="22"/>
      <c r="X92" s="22"/>
      <c r="Y92" s="22"/>
      <c r="Z92" s="22"/>
    </row>
    <row r="93" spans="1:26" ht="27" customHeight="1">
      <c r="A93" s="57"/>
      <c r="B93" s="34"/>
      <c r="C93" s="34" t="s">
        <v>199</v>
      </c>
      <c r="D93" s="55" t="s">
        <v>200</v>
      </c>
      <c r="E93" s="44">
        <f t="shared" si="0"/>
        <v>4500</v>
      </c>
      <c r="F93" s="54">
        <v>4500</v>
      </c>
      <c r="G93" s="54"/>
      <c r="H93" s="54"/>
      <c r="I93" s="51">
        <f t="shared" si="37"/>
        <v>4500</v>
      </c>
      <c r="J93" s="71">
        <v>4500</v>
      </c>
      <c r="K93" s="71"/>
      <c r="L93" s="71"/>
      <c r="M93" s="51">
        <f t="shared" si="38"/>
        <v>4500</v>
      </c>
      <c r="N93" s="71">
        <v>4500</v>
      </c>
      <c r="O93" s="71"/>
      <c r="P93" s="71"/>
      <c r="Q93" s="51">
        <f t="shared" si="39"/>
        <v>4500</v>
      </c>
      <c r="R93" s="71">
        <v>4500</v>
      </c>
      <c r="S93" s="71"/>
      <c r="T93" s="71"/>
      <c r="U93" s="22"/>
      <c r="V93" s="22"/>
      <c r="W93" s="22"/>
      <c r="X93" s="22"/>
      <c r="Y93" s="22"/>
      <c r="Z93" s="22"/>
    </row>
    <row r="94" spans="1:26" ht="28.5" customHeight="1">
      <c r="A94" s="57"/>
      <c r="B94" s="34"/>
      <c r="C94" s="34" t="s">
        <v>201</v>
      </c>
      <c r="D94" s="55" t="s">
        <v>202</v>
      </c>
      <c r="E94" s="44">
        <f t="shared" si="0"/>
        <v>4100</v>
      </c>
      <c r="F94" s="54">
        <v>4100</v>
      </c>
      <c r="G94" s="54"/>
      <c r="H94" s="54"/>
      <c r="I94" s="51">
        <f t="shared" si="37"/>
        <v>4100</v>
      </c>
      <c r="J94" s="71">
        <v>4100</v>
      </c>
      <c r="K94" s="71"/>
      <c r="L94" s="71"/>
      <c r="M94" s="51">
        <f t="shared" si="38"/>
        <v>4100</v>
      </c>
      <c r="N94" s="71">
        <v>4100</v>
      </c>
      <c r="O94" s="71"/>
      <c r="P94" s="71"/>
      <c r="Q94" s="51">
        <f t="shared" si="39"/>
        <v>4100</v>
      </c>
      <c r="R94" s="71">
        <v>4100</v>
      </c>
      <c r="S94" s="71"/>
      <c r="T94" s="71"/>
      <c r="U94" s="22"/>
      <c r="V94" s="22"/>
      <c r="W94" s="22"/>
      <c r="X94" s="22"/>
      <c r="Y94" s="22"/>
      <c r="Z94" s="22"/>
    </row>
    <row r="95" spans="1:26" ht="36" customHeight="1">
      <c r="A95" s="57"/>
      <c r="B95" s="34"/>
      <c r="C95" s="34" t="s">
        <v>203</v>
      </c>
      <c r="D95" s="55" t="s">
        <v>204</v>
      </c>
      <c r="E95" s="44">
        <f t="shared" si="0"/>
        <v>1600</v>
      </c>
      <c r="F95" s="54">
        <v>1600</v>
      </c>
      <c r="G95" s="54"/>
      <c r="H95" s="54"/>
      <c r="I95" s="51">
        <f t="shared" si="37"/>
        <v>1600</v>
      </c>
      <c r="J95" s="71">
        <v>1600</v>
      </c>
      <c r="K95" s="71"/>
      <c r="L95" s="71"/>
      <c r="M95" s="51">
        <f t="shared" si="38"/>
        <v>1600</v>
      </c>
      <c r="N95" s="71">
        <v>1600</v>
      </c>
      <c r="O95" s="71"/>
      <c r="P95" s="71"/>
      <c r="Q95" s="51">
        <f t="shared" si="39"/>
        <v>1600</v>
      </c>
      <c r="R95" s="71">
        <v>1600</v>
      </c>
      <c r="S95" s="71"/>
      <c r="T95" s="71"/>
      <c r="U95" s="22"/>
      <c r="V95" s="22"/>
      <c r="W95" s="22"/>
      <c r="X95" s="22"/>
      <c r="Y95" s="22"/>
      <c r="Z95" s="22"/>
    </row>
    <row r="96" spans="1:26" ht="63.75" customHeight="1">
      <c r="A96" s="57"/>
      <c r="B96" s="34"/>
      <c r="C96" s="34" t="s">
        <v>205</v>
      </c>
      <c r="D96" s="55" t="s">
        <v>206</v>
      </c>
      <c r="E96" s="51">
        <f t="shared" si="0"/>
        <v>20</v>
      </c>
      <c r="F96" s="71">
        <v>20</v>
      </c>
      <c r="G96" s="71"/>
      <c r="H96" s="71"/>
      <c r="I96" s="51">
        <f t="shared" si="37"/>
        <v>20</v>
      </c>
      <c r="J96" s="71">
        <v>20</v>
      </c>
      <c r="K96" s="71"/>
      <c r="L96" s="71"/>
      <c r="M96" s="51">
        <f t="shared" si="38"/>
        <v>0</v>
      </c>
      <c r="N96" s="71">
        <v>0</v>
      </c>
      <c r="O96" s="71"/>
      <c r="P96" s="71"/>
      <c r="Q96" s="51">
        <f t="shared" si="39"/>
        <v>0</v>
      </c>
      <c r="R96" s="71"/>
      <c r="S96" s="71"/>
      <c r="T96" s="71"/>
      <c r="U96" s="22"/>
      <c r="V96" s="22"/>
      <c r="W96" s="22"/>
      <c r="X96" s="22"/>
      <c r="Y96" s="22"/>
      <c r="Z96" s="22"/>
    </row>
    <row r="97" spans="1:26" ht="28.5" customHeight="1">
      <c r="A97" s="57"/>
      <c r="B97" s="34"/>
      <c r="C97" s="34" t="s">
        <v>207</v>
      </c>
      <c r="D97" s="55" t="s">
        <v>208</v>
      </c>
      <c r="E97" s="51">
        <f t="shared" si="0"/>
        <v>1850</v>
      </c>
      <c r="F97" s="71">
        <v>1850</v>
      </c>
      <c r="G97" s="71"/>
      <c r="H97" s="71"/>
      <c r="I97" s="51">
        <f t="shared" si="37"/>
        <v>1850</v>
      </c>
      <c r="J97" s="71">
        <v>1850</v>
      </c>
      <c r="K97" s="71"/>
      <c r="L97" s="71"/>
      <c r="M97" s="51">
        <f t="shared" si="38"/>
        <v>1850</v>
      </c>
      <c r="N97" s="71">
        <v>1850</v>
      </c>
      <c r="O97" s="71"/>
      <c r="P97" s="71"/>
      <c r="Q97" s="51">
        <f t="shared" si="39"/>
        <v>1850</v>
      </c>
      <c r="R97" s="71">
        <v>1850</v>
      </c>
      <c r="S97" s="71"/>
      <c r="T97" s="71"/>
      <c r="U97" s="22"/>
      <c r="V97" s="22"/>
      <c r="W97" s="22"/>
      <c r="X97" s="22"/>
      <c r="Y97" s="22"/>
      <c r="Z97" s="22"/>
    </row>
    <row r="98" spans="1:26" ht="35.25" customHeight="1">
      <c r="A98" s="57"/>
      <c r="B98" s="34"/>
      <c r="C98" s="34" t="s">
        <v>209</v>
      </c>
      <c r="D98" s="55" t="s">
        <v>210</v>
      </c>
      <c r="E98" s="44">
        <f t="shared" si="0"/>
        <v>1200</v>
      </c>
      <c r="F98" s="54">
        <v>1200</v>
      </c>
      <c r="G98" s="54"/>
      <c r="H98" s="54"/>
      <c r="I98" s="51">
        <f t="shared" si="37"/>
        <v>1200</v>
      </c>
      <c r="J98" s="71">
        <v>1200</v>
      </c>
      <c r="K98" s="71"/>
      <c r="L98" s="71"/>
      <c r="M98" s="51">
        <f t="shared" si="38"/>
        <v>1200</v>
      </c>
      <c r="N98" s="71">
        <v>1200</v>
      </c>
      <c r="O98" s="71"/>
      <c r="P98" s="71"/>
      <c r="Q98" s="51">
        <f t="shared" si="39"/>
        <v>1200</v>
      </c>
      <c r="R98" s="71">
        <v>1200</v>
      </c>
      <c r="S98" s="71"/>
      <c r="T98" s="71"/>
      <c r="U98" s="22"/>
      <c r="V98" s="22"/>
      <c r="W98" s="22"/>
      <c r="X98" s="22"/>
      <c r="Y98" s="22"/>
      <c r="Z98" s="22"/>
    </row>
    <row r="99" spans="1:26" ht="27" customHeight="1">
      <c r="A99" s="57"/>
      <c r="B99" s="34"/>
      <c r="C99" s="34" t="s">
        <v>211</v>
      </c>
      <c r="D99" s="55" t="s">
        <v>212</v>
      </c>
      <c r="E99" s="44">
        <f t="shared" si="0"/>
        <v>3000</v>
      </c>
      <c r="F99" s="54">
        <v>3000</v>
      </c>
      <c r="G99" s="54"/>
      <c r="H99" s="54"/>
      <c r="I99" s="51">
        <f t="shared" si="37"/>
        <v>3000</v>
      </c>
      <c r="J99" s="71">
        <v>3000</v>
      </c>
      <c r="K99" s="71"/>
      <c r="L99" s="71"/>
      <c r="M99" s="51">
        <f t="shared" si="38"/>
        <v>3000</v>
      </c>
      <c r="N99" s="71">
        <v>3000</v>
      </c>
      <c r="O99" s="71"/>
      <c r="P99" s="71"/>
      <c r="Q99" s="51">
        <f t="shared" si="39"/>
        <v>3000</v>
      </c>
      <c r="R99" s="71">
        <v>3000</v>
      </c>
      <c r="S99" s="71"/>
      <c r="T99" s="71"/>
      <c r="U99" s="22"/>
      <c r="V99" s="22"/>
      <c r="W99" s="22"/>
      <c r="X99" s="22"/>
      <c r="Y99" s="22"/>
      <c r="Z99" s="22"/>
    </row>
    <row r="100" spans="1:26" ht="23.25" customHeight="1">
      <c r="A100" s="57"/>
      <c r="B100" s="34" t="s">
        <v>213</v>
      </c>
      <c r="C100" s="34" t="s">
        <v>214</v>
      </c>
      <c r="D100" s="72" t="s">
        <v>215</v>
      </c>
      <c r="E100" s="44">
        <f t="shared" si="0"/>
        <v>220</v>
      </c>
      <c r="F100" s="44">
        <f t="shared" ref="F100:H100" si="72">SUM(F101:F103)</f>
        <v>220</v>
      </c>
      <c r="G100" s="44">
        <f t="shared" si="72"/>
        <v>0</v>
      </c>
      <c r="H100" s="44">
        <f t="shared" si="72"/>
        <v>0</v>
      </c>
      <c r="I100" s="51">
        <f t="shared" si="37"/>
        <v>220</v>
      </c>
      <c r="J100" s="51">
        <f t="shared" ref="J100:L100" si="73">SUM(J101:J103)</f>
        <v>220</v>
      </c>
      <c r="K100" s="51">
        <f t="shared" si="73"/>
        <v>0</v>
      </c>
      <c r="L100" s="51">
        <f t="shared" si="73"/>
        <v>0</v>
      </c>
      <c r="M100" s="51">
        <f t="shared" si="38"/>
        <v>220</v>
      </c>
      <c r="N100" s="51">
        <f t="shared" ref="N100:P100" si="74">SUM(N101:N103)</f>
        <v>220</v>
      </c>
      <c r="O100" s="51">
        <f t="shared" si="74"/>
        <v>0</v>
      </c>
      <c r="P100" s="51">
        <f t="shared" si="74"/>
        <v>0</v>
      </c>
      <c r="Q100" s="51">
        <f t="shared" si="39"/>
        <v>220</v>
      </c>
      <c r="R100" s="51">
        <f t="shared" ref="R100:T100" si="75">SUM(R101:R103)</f>
        <v>220</v>
      </c>
      <c r="S100" s="51">
        <f t="shared" si="75"/>
        <v>0</v>
      </c>
      <c r="T100" s="51">
        <f t="shared" si="75"/>
        <v>0</v>
      </c>
      <c r="U100" s="22"/>
      <c r="V100" s="22"/>
      <c r="W100" s="22"/>
      <c r="X100" s="22"/>
      <c r="Y100" s="22"/>
      <c r="Z100" s="22"/>
    </row>
    <row r="101" spans="1:26" ht="28.5" customHeight="1">
      <c r="A101" s="57"/>
      <c r="B101" s="34"/>
      <c r="C101" s="34" t="s">
        <v>216</v>
      </c>
      <c r="D101" s="55" t="s">
        <v>217</v>
      </c>
      <c r="E101" s="44">
        <f t="shared" si="0"/>
        <v>180</v>
      </c>
      <c r="F101" s="54">
        <v>180</v>
      </c>
      <c r="G101" s="54"/>
      <c r="H101" s="54"/>
      <c r="I101" s="51">
        <f t="shared" si="37"/>
        <v>180</v>
      </c>
      <c r="J101" s="71">
        <v>180</v>
      </c>
      <c r="K101" s="71"/>
      <c r="L101" s="71"/>
      <c r="M101" s="51">
        <f t="shared" si="38"/>
        <v>180</v>
      </c>
      <c r="N101" s="71">
        <v>180</v>
      </c>
      <c r="O101" s="71"/>
      <c r="P101" s="71"/>
      <c r="Q101" s="51">
        <f t="shared" si="39"/>
        <v>180</v>
      </c>
      <c r="R101" s="71">
        <v>180</v>
      </c>
      <c r="S101" s="71"/>
      <c r="T101" s="71"/>
      <c r="U101" s="22"/>
      <c r="V101" s="22"/>
      <c r="W101" s="22"/>
      <c r="X101" s="22"/>
      <c r="Y101" s="22"/>
      <c r="Z101" s="22"/>
    </row>
    <row r="102" spans="1:26" ht="24" customHeight="1">
      <c r="A102" s="57"/>
      <c r="B102" s="34"/>
      <c r="C102" s="34" t="s">
        <v>218</v>
      </c>
      <c r="D102" s="55" t="s">
        <v>219</v>
      </c>
      <c r="E102" s="44">
        <f t="shared" si="0"/>
        <v>20</v>
      </c>
      <c r="F102" s="54">
        <v>20</v>
      </c>
      <c r="G102" s="54"/>
      <c r="H102" s="54"/>
      <c r="I102" s="51">
        <f t="shared" si="37"/>
        <v>20</v>
      </c>
      <c r="J102" s="71">
        <v>20</v>
      </c>
      <c r="K102" s="71"/>
      <c r="L102" s="71"/>
      <c r="M102" s="51">
        <f t="shared" si="38"/>
        <v>20</v>
      </c>
      <c r="N102" s="71">
        <v>20</v>
      </c>
      <c r="O102" s="71"/>
      <c r="P102" s="71"/>
      <c r="Q102" s="51">
        <f t="shared" si="39"/>
        <v>20</v>
      </c>
      <c r="R102" s="71">
        <v>20</v>
      </c>
      <c r="S102" s="71"/>
      <c r="T102" s="71"/>
      <c r="U102" s="22"/>
      <c r="V102" s="22"/>
      <c r="W102" s="22"/>
      <c r="X102" s="22"/>
      <c r="Y102" s="22"/>
      <c r="Z102" s="22"/>
    </row>
    <row r="103" spans="1:26" ht="24" customHeight="1">
      <c r="A103" s="57"/>
      <c r="B103" s="34"/>
      <c r="C103" s="34" t="s">
        <v>220</v>
      </c>
      <c r="D103" s="55" t="s">
        <v>221</v>
      </c>
      <c r="E103" s="44">
        <f t="shared" si="0"/>
        <v>20</v>
      </c>
      <c r="F103" s="94">
        <v>20</v>
      </c>
      <c r="G103" s="54"/>
      <c r="H103" s="54"/>
      <c r="I103" s="51">
        <f t="shared" si="37"/>
        <v>20</v>
      </c>
      <c r="J103" s="94">
        <v>20</v>
      </c>
      <c r="K103" s="71"/>
      <c r="L103" s="71"/>
      <c r="M103" s="51">
        <f t="shared" si="38"/>
        <v>20</v>
      </c>
      <c r="N103" s="94">
        <v>20</v>
      </c>
      <c r="O103" s="71"/>
      <c r="P103" s="71"/>
      <c r="Q103" s="51">
        <f t="shared" si="39"/>
        <v>20</v>
      </c>
      <c r="R103" s="94">
        <v>20</v>
      </c>
      <c r="S103" s="71"/>
      <c r="T103" s="71"/>
      <c r="U103" s="22"/>
      <c r="V103" s="22"/>
      <c r="W103" s="22"/>
      <c r="X103" s="22"/>
      <c r="Y103" s="22"/>
      <c r="Z103" s="22"/>
    </row>
    <row r="104" spans="1:26" ht="22.5" customHeight="1">
      <c r="A104" s="57"/>
      <c r="B104" s="34" t="s">
        <v>222</v>
      </c>
      <c r="C104" s="34" t="s">
        <v>223</v>
      </c>
      <c r="D104" s="72" t="s">
        <v>224</v>
      </c>
      <c r="E104" s="44">
        <f t="shared" si="0"/>
        <v>6910</v>
      </c>
      <c r="F104" s="44">
        <v>6910</v>
      </c>
      <c r="G104" s="44">
        <v>0</v>
      </c>
      <c r="H104" s="44">
        <v>0</v>
      </c>
      <c r="I104" s="51">
        <f t="shared" si="37"/>
        <v>6910</v>
      </c>
      <c r="J104" s="51">
        <v>6910</v>
      </c>
      <c r="K104" s="51">
        <v>0</v>
      </c>
      <c r="L104" s="51">
        <v>0</v>
      </c>
      <c r="M104" s="51">
        <f t="shared" si="38"/>
        <v>6910</v>
      </c>
      <c r="N104" s="51">
        <v>6910</v>
      </c>
      <c r="O104" s="51">
        <v>0</v>
      </c>
      <c r="P104" s="51">
        <v>0</v>
      </c>
      <c r="Q104" s="51">
        <f t="shared" si="39"/>
        <v>6910</v>
      </c>
      <c r="R104" s="51">
        <v>6910</v>
      </c>
      <c r="S104" s="51">
        <v>0</v>
      </c>
      <c r="T104" s="51">
        <v>0</v>
      </c>
      <c r="U104" s="22"/>
      <c r="V104" s="22"/>
      <c r="W104" s="22"/>
      <c r="X104" s="22"/>
      <c r="Y104" s="22"/>
      <c r="Z104" s="22"/>
    </row>
    <row r="105" spans="1:26" ht="19.5" customHeight="1">
      <c r="A105" s="13"/>
      <c r="B105" s="34"/>
      <c r="C105" s="34" t="s">
        <v>354</v>
      </c>
      <c r="D105" s="39" t="s">
        <v>27</v>
      </c>
      <c r="E105" s="40">
        <f t="shared" si="0"/>
        <v>11</v>
      </c>
      <c r="F105" s="40">
        <v>11</v>
      </c>
      <c r="G105" s="40"/>
      <c r="H105" s="40"/>
      <c r="I105" s="41">
        <f t="shared" si="37"/>
        <v>11</v>
      </c>
      <c r="J105" s="41">
        <v>11</v>
      </c>
      <c r="K105" s="41"/>
      <c r="L105" s="41"/>
      <c r="M105" s="41">
        <f t="shared" si="38"/>
        <v>11</v>
      </c>
      <c r="N105" s="41">
        <v>11</v>
      </c>
      <c r="O105" s="41"/>
      <c r="P105" s="41"/>
      <c r="Q105" s="41">
        <f t="shared" si="39"/>
        <v>11</v>
      </c>
      <c r="R105" s="41">
        <v>11</v>
      </c>
      <c r="S105" s="41"/>
      <c r="T105" s="41"/>
      <c r="U105" s="17"/>
      <c r="V105" s="17"/>
      <c r="W105" s="17"/>
      <c r="X105" s="17"/>
      <c r="Y105" s="17"/>
      <c r="Z105" s="17"/>
    </row>
    <row r="106" spans="1:26" ht="36.75" customHeight="1">
      <c r="A106" s="57"/>
      <c r="B106" s="34" t="s">
        <v>225</v>
      </c>
      <c r="C106" s="34" t="s">
        <v>226</v>
      </c>
      <c r="D106" s="73" t="s">
        <v>227</v>
      </c>
      <c r="E106" s="44">
        <f t="shared" si="0"/>
        <v>297050</v>
      </c>
      <c r="F106" s="44">
        <f t="shared" ref="F106:H106" si="76">F107+F108+F109+F110+F111+F112+F113+F114+F115+F116+F117+F118+F119</f>
        <v>1000</v>
      </c>
      <c r="G106" s="44">
        <f t="shared" si="76"/>
        <v>0</v>
      </c>
      <c r="H106" s="44">
        <f t="shared" si="76"/>
        <v>296050</v>
      </c>
      <c r="I106" s="51">
        <f t="shared" si="37"/>
        <v>297050</v>
      </c>
      <c r="J106" s="51">
        <f t="shared" ref="J106:L106" si="77">J107+J108+J109+J110+J111+J112+J113+J114+J115+J116+J117+J118+J119</f>
        <v>1000</v>
      </c>
      <c r="K106" s="51">
        <f t="shared" si="77"/>
        <v>0</v>
      </c>
      <c r="L106" s="51">
        <f t="shared" si="77"/>
        <v>296050</v>
      </c>
      <c r="M106" s="51">
        <f t="shared" si="38"/>
        <v>297050</v>
      </c>
      <c r="N106" s="51">
        <f>N107+N108+N109+N110+N111+N112+N113+N114+N115+N116+N117+N118+N119</f>
        <v>1000</v>
      </c>
      <c r="O106" s="51">
        <v>0</v>
      </c>
      <c r="P106" s="51">
        <f>P107+P108+P109+P110+P111+P112+P113+P114+P115+P116+P117+P118+P119</f>
        <v>296050</v>
      </c>
      <c r="Q106" s="51">
        <f t="shared" si="39"/>
        <v>297050</v>
      </c>
      <c r="R106" s="51">
        <f>R107+R108+R109+R110+R111+R112+R113+R114+R115+R116+R117+R118+R119</f>
        <v>1000</v>
      </c>
      <c r="S106" s="51">
        <v>0</v>
      </c>
      <c r="T106" s="51">
        <f>T107+T108+T109+T110+T111+T112+T113+T114+T115+T116+T117+T118+T119</f>
        <v>296050</v>
      </c>
      <c r="U106" s="22"/>
      <c r="V106" s="22"/>
      <c r="W106" s="22"/>
      <c r="X106" s="22"/>
      <c r="Y106" s="22"/>
      <c r="Z106" s="22"/>
    </row>
    <row r="107" spans="1:26" ht="27" customHeight="1">
      <c r="A107" s="74" t="s">
        <v>106</v>
      </c>
      <c r="B107" s="63"/>
      <c r="C107" s="63" t="s">
        <v>228</v>
      </c>
      <c r="D107" s="75" t="s">
        <v>229</v>
      </c>
      <c r="E107" s="65">
        <f t="shared" si="0"/>
        <v>58661</v>
      </c>
      <c r="F107" s="60"/>
      <c r="G107" s="60"/>
      <c r="H107" s="60">
        <v>58661</v>
      </c>
      <c r="I107" s="65">
        <f t="shared" si="37"/>
        <v>58661</v>
      </c>
      <c r="J107" s="60"/>
      <c r="K107" s="60"/>
      <c r="L107" s="60">
        <v>58661</v>
      </c>
      <c r="M107" s="65">
        <f t="shared" si="38"/>
        <v>58661</v>
      </c>
      <c r="N107" s="60"/>
      <c r="O107" s="60"/>
      <c r="P107" s="60">
        <v>58661</v>
      </c>
      <c r="Q107" s="65">
        <f t="shared" si="39"/>
        <v>58661</v>
      </c>
      <c r="R107" s="60"/>
      <c r="S107" s="60"/>
      <c r="T107" s="60">
        <v>58661</v>
      </c>
      <c r="U107" s="66"/>
      <c r="V107" s="66"/>
      <c r="W107" s="66"/>
      <c r="X107" s="66"/>
      <c r="Y107" s="66"/>
      <c r="Z107" s="66"/>
    </row>
    <row r="108" spans="1:26" ht="14.25" customHeight="1">
      <c r="A108" s="74" t="s">
        <v>106</v>
      </c>
      <c r="B108" s="63"/>
      <c r="C108" s="63" t="s">
        <v>230</v>
      </c>
      <c r="D108" s="75" t="s">
        <v>231</v>
      </c>
      <c r="E108" s="65">
        <f t="shared" si="0"/>
        <v>55402</v>
      </c>
      <c r="F108" s="60"/>
      <c r="G108" s="60"/>
      <c r="H108" s="60">
        <v>55402</v>
      </c>
      <c r="I108" s="65">
        <f t="shared" si="37"/>
        <v>55402</v>
      </c>
      <c r="J108" s="60"/>
      <c r="K108" s="60"/>
      <c r="L108" s="60">
        <v>55402</v>
      </c>
      <c r="M108" s="65">
        <f t="shared" si="38"/>
        <v>55402</v>
      </c>
      <c r="N108" s="60"/>
      <c r="O108" s="60"/>
      <c r="P108" s="60">
        <v>55402</v>
      </c>
      <c r="Q108" s="65">
        <f t="shared" si="39"/>
        <v>55402</v>
      </c>
      <c r="R108" s="60"/>
      <c r="S108" s="60"/>
      <c r="T108" s="60">
        <v>55402</v>
      </c>
      <c r="U108" s="66"/>
      <c r="V108" s="66"/>
      <c r="W108" s="66"/>
      <c r="X108" s="66"/>
      <c r="Y108" s="66"/>
      <c r="Z108" s="66"/>
    </row>
    <row r="109" spans="1:26" ht="14.25" customHeight="1">
      <c r="A109" s="74" t="s">
        <v>106</v>
      </c>
      <c r="B109" s="63"/>
      <c r="C109" s="63" t="s">
        <v>232</v>
      </c>
      <c r="D109" s="75" t="s">
        <v>233</v>
      </c>
      <c r="E109" s="65">
        <f t="shared" si="0"/>
        <v>82662</v>
      </c>
      <c r="F109" s="60"/>
      <c r="G109" s="60"/>
      <c r="H109" s="60">
        <v>82662</v>
      </c>
      <c r="I109" s="65">
        <f t="shared" si="37"/>
        <v>82662</v>
      </c>
      <c r="J109" s="60"/>
      <c r="K109" s="60"/>
      <c r="L109" s="60">
        <v>82662</v>
      </c>
      <c r="M109" s="65">
        <f t="shared" si="38"/>
        <v>82662</v>
      </c>
      <c r="N109" s="60"/>
      <c r="O109" s="60"/>
      <c r="P109" s="60">
        <v>82662</v>
      </c>
      <c r="Q109" s="65">
        <f t="shared" si="39"/>
        <v>82662</v>
      </c>
      <c r="R109" s="60"/>
      <c r="S109" s="60"/>
      <c r="T109" s="60">
        <v>82662</v>
      </c>
      <c r="U109" s="66"/>
      <c r="V109" s="66"/>
      <c r="W109" s="66"/>
      <c r="X109" s="66"/>
      <c r="Y109" s="66"/>
      <c r="Z109" s="66"/>
    </row>
    <row r="110" spans="1:26" ht="27" customHeight="1">
      <c r="A110" s="74" t="s">
        <v>106</v>
      </c>
      <c r="B110" s="63"/>
      <c r="C110" s="63" t="s">
        <v>234</v>
      </c>
      <c r="D110" s="75" t="s">
        <v>235</v>
      </c>
      <c r="E110" s="65">
        <f t="shared" si="0"/>
        <v>3448</v>
      </c>
      <c r="F110" s="60"/>
      <c r="G110" s="60"/>
      <c r="H110" s="60">
        <v>3448</v>
      </c>
      <c r="I110" s="65">
        <f t="shared" si="37"/>
        <v>3448</v>
      </c>
      <c r="J110" s="60"/>
      <c r="K110" s="60"/>
      <c r="L110" s="60">
        <v>3448</v>
      </c>
      <c r="M110" s="65">
        <f t="shared" si="38"/>
        <v>3448</v>
      </c>
      <c r="N110" s="60"/>
      <c r="O110" s="60"/>
      <c r="P110" s="60">
        <v>3448</v>
      </c>
      <c r="Q110" s="65">
        <f t="shared" si="39"/>
        <v>3448</v>
      </c>
      <c r="R110" s="60"/>
      <c r="S110" s="60"/>
      <c r="T110" s="60">
        <v>3448</v>
      </c>
      <c r="U110" s="66"/>
      <c r="V110" s="66"/>
      <c r="W110" s="66"/>
      <c r="X110" s="66"/>
      <c r="Y110" s="66"/>
      <c r="Z110" s="66"/>
    </row>
    <row r="111" spans="1:26" ht="14.25" customHeight="1">
      <c r="A111" s="74" t="s">
        <v>106</v>
      </c>
      <c r="B111" s="63"/>
      <c r="C111" s="63" t="s">
        <v>236</v>
      </c>
      <c r="D111" s="75" t="s">
        <v>237</v>
      </c>
      <c r="E111" s="65">
        <f t="shared" si="0"/>
        <v>4457</v>
      </c>
      <c r="F111" s="60"/>
      <c r="G111" s="60"/>
      <c r="H111" s="60">
        <v>4457</v>
      </c>
      <c r="I111" s="65">
        <f t="shared" si="37"/>
        <v>4457</v>
      </c>
      <c r="J111" s="60"/>
      <c r="K111" s="60"/>
      <c r="L111" s="60">
        <v>4457</v>
      </c>
      <c r="M111" s="65">
        <f t="shared" si="38"/>
        <v>4457</v>
      </c>
      <c r="N111" s="60"/>
      <c r="O111" s="60"/>
      <c r="P111" s="60">
        <v>4457</v>
      </c>
      <c r="Q111" s="65">
        <f t="shared" si="39"/>
        <v>4457</v>
      </c>
      <c r="R111" s="60"/>
      <c r="S111" s="60"/>
      <c r="T111" s="60">
        <v>4457</v>
      </c>
      <c r="U111" s="66"/>
      <c r="V111" s="66"/>
      <c r="W111" s="66"/>
      <c r="X111" s="66"/>
      <c r="Y111" s="66"/>
      <c r="Z111" s="66"/>
    </row>
    <row r="112" spans="1:26" ht="14.25" customHeight="1">
      <c r="A112" s="74" t="s">
        <v>106</v>
      </c>
      <c r="B112" s="63"/>
      <c r="C112" s="63" t="s">
        <v>238</v>
      </c>
      <c r="D112" s="75" t="s">
        <v>239</v>
      </c>
      <c r="E112" s="65">
        <f t="shared" si="0"/>
        <v>24630</v>
      </c>
      <c r="F112" s="60"/>
      <c r="G112" s="60"/>
      <c r="H112" s="60">
        <v>24630</v>
      </c>
      <c r="I112" s="65">
        <f t="shared" si="37"/>
        <v>24630</v>
      </c>
      <c r="J112" s="60"/>
      <c r="K112" s="60"/>
      <c r="L112" s="60">
        <v>24630</v>
      </c>
      <c r="M112" s="65">
        <f t="shared" si="38"/>
        <v>24630</v>
      </c>
      <c r="N112" s="60"/>
      <c r="O112" s="60"/>
      <c r="P112" s="60">
        <v>24630</v>
      </c>
      <c r="Q112" s="65">
        <f t="shared" si="39"/>
        <v>24630</v>
      </c>
      <c r="R112" s="60"/>
      <c r="S112" s="60"/>
      <c r="T112" s="60">
        <v>24630</v>
      </c>
      <c r="U112" s="66"/>
      <c r="V112" s="66"/>
      <c r="W112" s="66"/>
      <c r="X112" s="66"/>
      <c r="Y112" s="66"/>
      <c r="Z112" s="66"/>
    </row>
    <row r="113" spans="1:26" ht="14.25" customHeight="1">
      <c r="A113" s="74" t="s">
        <v>106</v>
      </c>
      <c r="B113" s="63"/>
      <c r="C113" s="63" t="s">
        <v>240</v>
      </c>
      <c r="D113" s="75" t="s">
        <v>241</v>
      </c>
      <c r="E113" s="65">
        <f t="shared" si="0"/>
        <v>35509</v>
      </c>
      <c r="F113" s="60"/>
      <c r="G113" s="60"/>
      <c r="H113" s="60">
        <v>35509</v>
      </c>
      <c r="I113" s="65">
        <f t="shared" si="37"/>
        <v>35509</v>
      </c>
      <c r="J113" s="60"/>
      <c r="K113" s="60"/>
      <c r="L113" s="60">
        <v>35509</v>
      </c>
      <c r="M113" s="65">
        <f t="shared" si="38"/>
        <v>35509</v>
      </c>
      <c r="N113" s="60"/>
      <c r="O113" s="60"/>
      <c r="P113" s="60">
        <v>35509</v>
      </c>
      <c r="Q113" s="65">
        <f t="shared" si="39"/>
        <v>35509</v>
      </c>
      <c r="R113" s="60"/>
      <c r="S113" s="60"/>
      <c r="T113" s="60">
        <v>35509</v>
      </c>
      <c r="U113" s="66"/>
      <c r="V113" s="66"/>
      <c r="W113" s="66"/>
      <c r="X113" s="66"/>
      <c r="Y113" s="66"/>
      <c r="Z113" s="66"/>
    </row>
    <row r="114" spans="1:26" ht="14.25" customHeight="1">
      <c r="A114" s="74" t="s">
        <v>106</v>
      </c>
      <c r="B114" s="63"/>
      <c r="C114" s="63" t="s">
        <v>242</v>
      </c>
      <c r="D114" s="75" t="s">
        <v>243</v>
      </c>
      <c r="E114" s="65">
        <f t="shared" si="0"/>
        <v>7494</v>
      </c>
      <c r="F114" s="60"/>
      <c r="G114" s="60"/>
      <c r="H114" s="60">
        <v>7494</v>
      </c>
      <c r="I114" s="65">
        <f t="shared" si="37"/>
        <v>7494</v>
      </c>
      <c r="J114" s="60"/>
      <c r="K114" s="60"/>
      <c r="L114" s="60">
        <v>7494</v>
      </c>
      <c r="M114" s="65">
        <f t="shared" si="38"/>
        <v>7494</v>
      </c>
      <c r="N114" s="60"/>
      <c r="O114" s="60"/>
      <c r="P114" s="60">
        <v>7494</v>
      </c>
      <c r="Q114" s="65">
        <f t="shared" si="39"/>
        <v>7494</v>
      </c>
      <c r="R114" s="60"/>
      <c r="S114" s="60"/>
      <c r="T114" s="60">
        <v>7494</v>
      </c>
      <c r="U114" s="66"/>
      <c r="V114" s="66"/>
      <c r="W114" s="66"/>
      <c r="X114" s="66"/>
      <c r="Y114" s="66"/>
      <c r="Z114" s="66"/>
    </row>
    <row r="115" spans="1:26" ht="14.25" customHeight="1">
      <c r="A115" s="74" t="s">
        <v>106</v>
      </c>
      <c r="B115" s="63"/>
      <c r="C115" s="63" t="s">
        <v>244</v>
      </c>
      <c r="D115" s="75" t="s">
        <v>245</v>
      </c>
      <c r="E115" s="65">
        <f t="shared" si="0"/>
        <v>3312</v>
      </c>
      <c r="F115" s="60"/>
      <c r="G115" s="60"/>
      <c r="H115" s="60">
        <v>3312</v>
      </c>
      <c r="I115" s="65">
        <f t="shared" si="37"/>
        <v>3312</v>
      </c>
      <c r="J115" s="60"/>
      <c r="K115" s="60"/>
      <c r="L115" s="60">
        <v>3312</v>
      </c>
      <c r="M115" s="65">
        <f t="shared" si="38"/>
        <v>3312</v>
      </c>
      <c r="N115" s="60"/>
      <c r="O115" s="60"/>
      <c r="P115" s="60">
        <v>3312</v>
      </c>
      <c r="Q115" s="65">
        <f t="shared" si="39"/>
        <v>3312</v>
      </c>
      <c r="R115" s="60"/>
      <c r="S115" s="60"/>
      <c r="T115" s="60">
        <v>3312</v>
      </c>
      <c r="U115" s="66"/>
      <c r="V115" s="66"/>
      <c r="W115" s="66"/>
      <c r="X115" s="66"/>
      <c r="Y115" s="66"/>
      <c r="Z115" s="66"/>
    </row>
    <row r="116" spans="1:26" ht="27" customHeight="1">
      <c r="A116" s="74" t="s">
        <v>106</v>
      </c>
      <c r="B116" s="63"/>
      <c r="C116" s="63" t="s">
        <v>246</v>
      </c>
      <c r="D116" s="75" t="s">
        <v>247</v>
      </c>
      <c r="E116" s="65">
        <f t="shared" si="0"/>
        <v>2541</v>
      </c>
      <c r="F116" s="60"/>
      <c r="G116" s="60"/>
      <c r="H116" s="60">
        <v>2541</v>
      </c>
      <c r="I116" s="65">
        <f t="shared" si="37"/>
        <v>2541</v>
      </c>
      <c r="J116" s="60"/>
      <c r="K116" s="60"/>
      <c r="L116" s="60">
        <v>2541</v>
      </c>
      <c r="M116" s="65">
        <f t="shared" si="38"/>
        <v>2541</v>
      </c>
      <c r="N116" s="60"/>
      <c r="O116" s="60"/>
      <c r="P116" s="60">
        <v>2541</v>
      </c>
      <c r="Q116" s="65">
        <f t="shared" si="39"/>
        <v>2541</v>
      </c>
      <c r="R116" s="60"/>
      <c r="S116" s="60"/>
      <c r="T116" s="60">
        <v>2541</v>
      </c>
      <c r="U116" s="66"/>
      <c r="V116" s="66"/>
      <c r="W116" s="66"/>
      <c r="X116" s="66"/>
      <c r="Y116" s="66"/>
      <c r="Z116" s="66"/>
    </row>
    <row r="117" spans="1:26" ht="30">
      <c r="A117" s="74" t="s">
        <v>106</v>
      </c>
      <c r="B117" s="63"/>
      <c r="C117" s="63" t="s">
        <v>248</v>
      </c>
      <c r="D117" s="75" t="s">
        <v>249</v>
      </c>
      <c r="E117" s="65">
        <f t="shared" si="0"/>
        <v>17934</v>
      </c>
      <c r="F117" s="60"/>
      <c r="G117" s="60"/>
      <c r="H117" s="60">
        <v>17934</v>
      </c>
      <c r="I117" s="65">
        <f t="shared" si="37"/>
        <v>17934</v>
      </c>
      <c r="J117" s="60"/>
      <c r="K117" s="60"/>
      <c r="L117" s="60">
        <v>17934</v>
      </c>
      <c r="M117" s="65">
        <f t="shared" si="38"/>
        <v>17934</v>
      </c>
      <c r="N117" s="60"/>
      <c r="O117" s="60"/>
      <c r="P117" s="60">
        <v>17934</v>
      </c>
      <c r="Q117" s="65">
        <f t="shared" si="39"/>
        <v>17934</v>
      </c>
      <c r="R117" s="60"/>
      <c r="S117" s="60"/>
      <c r="T117" s="60">
        <v>17934</v>
      </c>
      <c r="U117" s="66"/>
      <c r="V117" s="66"/>
      <c r="W117" s="66"/>
      <c r="X117" s="66"/>
      <c r="Y117" s="66"/>
      <c r="Z117" s="66"/>
    </row>
    <row r="118" spans="1:26" ht="22.15" customHeight="1">
      <c r="A118" s="74" t="s">
        <v>106</v>
      </c>
      <c r="B118" s="63"/>
      <c r="C118" s="63" t="s">
        <v>250</v>
      </c>
      <c r="D118" s="75" t="s">
        <v>251</v>
      </c>
      <c r="E118" s="65">
        <f t="shared" si="0"/>
        <v>1000</v>
      </c>
      <c r="F118" s="60">
        <v>1000</v>
      </c>
      <c r="G118" s="60"/>
      <c r="H118" s="60"/>
      <c r="I118" s="65">
        <f t="shared" si="37"/>
        <v>1000</v>
      </c>
      <c r="J118" s="60">
        <v>1000</v>
      </c>
      <c r="K118" s="60"/>
      <c r="L118" s="60"/>
      <c r="M118" s="65">
        <f t="shared" si="38"/>
        <v>1000</v>
      </c>
      <c r="N118" s="60">
        <v>1000</v>
      </c>
      <c r="O118" s="60"/>
      <c r="P118" s="60"/>
      <c r="Q118" s="65">
        <f t="shared" si="39"/>
        <v>1000</v>
      </c>
      <c r="R118" s="60">
        <v>1000</v>
      </c>
      <c r="S118" s="60"/>
      <c r="T118" s="60"/>
      <c r="U118" s="66"/>
      <c r="V118" s="66"/>
      <c r="W118" s="66"/>
      <c r="X118" s="66"/>
      <c r="Y118" s="66"/>
      <c r="Z118" s="66"/>
    </row>
    <row r="119" spans="1:26" ht="42.75">
      <c r="A119" s="74" t="s">
        <v>106</v>
      </c>
      <c r="B119" s="63"/>
      <c r="C119" s="63" t="s">
        <v>252</v>
      </c>
      <c r="D119" s="75" t="s">
        <v>253</v>
      </c>
      <c r="E119" s="65">
        <f t="shared" si="0"/>
        <v>0</v>
      </c>
      <c r="F119" s="60"/>
      <c r="G119" s="60"/>
      <c r="H119" s="60"/>
      <c r="I119" s="65">
        <f t="shared" si="37"/>
        <v>0</v>
      </c>
      <c r="J119" s="60"/>
      <c r="K119" s="60"/>
      <c r="L119" s="60"/>
      <c r="M119" s="65">
        <f t="shared" si="38"/>
        <v>0</v>
      </c>
      <c r="N119" s="60"/>
      <c r="O119" s="60"/>
      <c r="P119" s="60"/>
      <c r="Q119" s="65">
        <f t="shared" si="39"/>
        <v>0</v>
      </c>
      <c r="R119" s="60"/>
      <c r="S119" s="60"/>
      <c r="T119" s="60"/>
      <c r="U119" s="66"/>
      <c r="V119" s="66"/>
      <c r="W119" s="66"/>
      <c r="X119" s="66"/>
      <c r="Y119" s="66"/>
      <c r="Z119" s="66"/>
    </row>
    <row r="120" spans="1:26" ht="34.5" customHeight="1">
      <c r="A120" s="13"/>
      <c r="B120" s="48" t="s">
        <v>48</v>
      </c>
      <c r="C120" s="48" t="s">
        <v>254</v>
      </c>
      <c r="D120" s="24" t="s">
        <v>49</v>
      </c>
      <c r="E120" s="25">
        <f t="shared" si="0"/>
        <v>70600</v>
      </c>
      <c r="F120" s="25">
        <f t="shared" ref="F120:H120" si="78">F122+F130+F136+F138+F139</f>
        <v>68600</v>
      </c>
      <c r="G120" s="25">
        <f t="shared" si="78"/>
        <v>0</v>
      </c>
      <c r="H120" s="25">
        <f t="shared" si="78"/>
        <v>2000</v>
      </c>
      <c r="I120" s="85">
        <f t="shared" si="37"/>
        <v>72700</v>
      </c>
      <c r="J120" s="85">
        <f t="shared" ref="J120:L120" si="79">J122+J130+J136+J138+J139</f>
        <v>70700</v>
      </c>
      <c r="K120" s="85">
        <f t="shared" si="79"/>
        <v>0</v>
      </c>
      <c r="L120" s="85">
        <f t="shared" si="79"/>
        <v>2000</v>
      </c>
      <c r="M120" s="85">
        <f t="shared" si="38"/>
        <v>76500</v>
      </c>
      <c r="N120" s="85">
        <f t="shared" ref="N120:P120" si="80">N122+N130+N136+N138+N139</f>
        <v>74500</v>
      </c>
      <c r="O120" s="85">
        <f t="shared" si="80"/>
        <v>0</v>
      </c>
      <c r="P120" s="85">
        <f t="shared" si="80"/>
        <v>2000</v>
      </c>
      <c r="Q120" s="85">
        <f t="shared" si="39"/>
        <v>77950</v>
      </c>
      <c r="R120" s="85">
        <f t="shared" ref="R120:T120" si="81">R122+R130+R136+R138+R139</f>
        <v>75700</v>
      </c>
      <c r="S120" s="85">
        <f t="shared" si="81"/>
        <v>0</v>
      </c>
      <c r="T120" s="85">
        <f t="shared" si="81"/>
        <v>2250</v>
      </c>
      <c r="U120" s="17"/>
      <c r="V120" s="17"/>
      <c r="W120" s="17"/>
      <c r="X120" s="17"/>
      <c r="Y120" s="17"/>
      <c r="Z120" s="17"/>
    </row>
    <row r="121" spans="1:26" ht="24" customHeight="1">
      <c r="A121" s="45"/>
      <c r="B121" s="49"/>
      <c r="C121" s="49" t="s">
        <v>354</v>
      </c>
      <c r="D121" s="27" t="s">
        <v>27</v>
      </c>
      <c r="E121" s="28">
        <f t="shared" si="0"/>
        <v>453</v>
      </c>
      <c r="F121" s="28">
        <f t="shared" ref="F121:H121" si="82">F123+F131+F137</f>
        <v>453</v>
      </c>
      <c r="G121" s="28">
        <f t="shared" si="82"/>
        <v>0</v>
      </c>
      <c r="H121" s="28">
        <f t="shared" si="82"/>
        <v>0</v>
      </c>
      <c r="I121" s="28">
        <f t="shared" si="37"/>
        <v>453</v>
      </c>
      <c r="J121" s="28">
        <f t="shared" ref="J121:L121" si="83">J123+J131+J137</f>
        <v>453</v>
      </c>
      <c r="K121" s="28">
        <f t="shared" si="83"/>
        <v>0</v>
      </c>
      <c r="L121" s="28">
        <f t="shared" si="83"/>
        <v>0</v>
      </c>
      <c r="M121" s="28">
        <f t="shared" si="38"/>
        <v>453</v>
      </c>
      <c r="N121" s="28">
        <f t="shared" ref="N121:P121" si="84">N123+N131+N137</f>
        <v>453</v>
      </c>
      <c r="O121" s="28">
        <f t="shared" si="84"/>
        <v>0</v>
      </c>
      <c r="P121" s="28">
        <f t="shared" si="84"/>
        <v>0</v>
      </c>
      <c r="Q121" s="28">
        <f t="shared" si="39"/>
        <v>453</v>
      </c>
      <c r="R121" s="28">
        <f t="shared" ref="R121:T121" si="85">R123+R131+R137</f>
        <v>453</v>
      </c>
      <c r="S121" s="28">
        <f t="shared" si="85"/>
        <v>0</v>
      </c>
      <c r="T121" s="28">
        <f t="shared" si="85"/>
        <v>0</v>
      </c>
      <c r="U121" s="47"/>
      <c r="V121" s="47"/>
      <c r="W121" s="47"/>
      <c r="X121" s="47"/>
      <c r="Y121" s="47"/>
      <c r="Z121" s="47"/>
    </row>
    <row r="122" spans="1:26" ht="37.5" customHeight="1">
      <c r="A122" s="57"/>
      <c r="B122" s="34" t="s">
        <v>255</v>
      </c>
      <c r="C122" s="34" t="s">
        <v>256</v>
      </c>
      <c r="D122" s="67" t="s">
        <v>257</v>
      </c>
      <c r="E122" s="51">
        <f t="shared" si="0"/>
        <v>35200</v>
      </c>
      <c r="F122" s="51">
        <f t="shared" ref="F122:T122" si="86">F124+F125+F126+F127+F128+F129</f>
        <v>35200</v>
      </c>
      <c r="G122" s="51">
        <f t="shared" si="86"/>
        <v>0</v>
      </c>
      <c r="H122" s="51">
        <f t="shared" si="86"/>
        <v>0</v>
      </c>
      <c r="I122" s="51">
        <f t="shared" si="86"/>
        <v>36900</v>
      </c>
      <c r="J122" s="51">
        <f t="shared" si="86"/>
        <v>36900</v>
      </c>
      <c r="K122" s="51">
        <f t="shared" si="86"/>
        <v>0</v>
      </c>
      <c r="L122" s="51">
        <f t="shared" si="86"/>
        <v>0</v>
      </c>
      <c r="M122" s="51">
        <f t="shared" si="86"/>
        <v>40650</v>
      </c>
      <c r="N122" s="51">
        <f t="shared" si="86"/>
        <v>40650</v>
      </c>
      <c r="O122" s="51">
        <f t="shared" si="86"/>
        <v>0</v>
      </c>
      <c r="P122" s="51">
        <f t="shared" si="86"/>
        <v>0</v>
      </c>
      <c r="Q122" s="51">
        <f t="shared" si="86"/>
        <v>41800</v>
      </c>
      <c r="R122" s="51">
        <f t="shared" si="86"/>
        <v>41800</v>
      </c>
      <c r="S122" s="51">
        <f t="shared" si="86"/>
        <v>0</v>
      </c>
      <c r="T122" s="51">
        <f t="shared" si="86"/>
        <v>0</v>
      </c>
      <c r="U122" s="17"/>
      <c r="V122" s="17"/>
      <c r="W122" s="17"/>
      <c r="X122" s="17"/>
      <c r="Y122" s="17"/>
      <c r="Z122" s="17"/>
    </row>
    <row r="123" spans="1:26" ht="21" customHeight="1">
      <c r="A123" s="13"/>
      <c r="B123" s="34"/>
      <c r="C123" s="34" t="s">
        <v>354</v>
      </c>
      <c r="D123" s="39" t="s">
        <v>27</v>
      </c>
      <c r="E123" s="41">
        <f t="shared" si="0"/>
        <v>40</v>
      </c>
      <c r="F123" s="41">
        <v>40</v>
      </c>
      <c r="G123" s="41"/>
      <c r="H123" s="41"/>
      <c r="I123" s="41">
        <f t="shared" ref="I123:I139" si="87">J123+K123+L123</f>
        <v>40</v>
      </c>
      <c r="J123" s="41">
        <v>40</v>
      </c>
      <c r="K123" s="41"/>
      <c r="L123" s="41"/>
      <c r="M123" s="41">
        <f t="shared" ref="M123:M139" si="88">N123+O123+P123</f>
        <v>40</v>
      </c>
      <c r="N123" s="41">
        <v>40</v>
      </c>
      <c r="O123" s="41"/>
      <c r="P123" s="41"/>
      <c r="Q123" s="41">
        <f t="shared" ref="Q123:Q139" si="89">R123+S123+T123</f>
        <v>40</v>
      </c>
      <c r="R123" s="41">
        <v>40</v>
      </c>
      <c r="S123" s="41"/>
      <c r="T123" s="41"/>
      <c r="U123" s="17"/>
      <c r="V123" s="17"/>
      <c r="W123" s="17"/>
      <c r="X123" s="17"/>
      <c r="Y123" s="17"/>
      <c r="Z123" s="17"/>
    </row>
    <row r="124" spans="1:26" ht="31.5" customHeight="1">
      <c r="A124" s="57"/>
      <c r="B124" s="34"/>
      <c r="C124" s="34" t="s">
        <v>258</v>
      </c>
      <c r="D124" s="55" t="s">
        <v>259</v>
      </c>
      <c r="E124" s="51">
        <f t="shared" si="0"/>
        <v>19355</v>
      </c>
      <c r="F124" s="71">
        <v>19355</v>
      </c>
      <c r="G124" s="71"/>
      <c r="H124" s="71"/>
      <c r="I124" s="51">
        <f t="shared" si="87"/>
        <v>21575</v>
      </c>
      <c r="J124" s="71">
        <v>21575</v>
      </c>
      <c r="K124" s="71"/>
      <c r="L124" s="71"/>
      <c r="M124" s="51">
        <f t="shared" si="88"/>
        <v>25300</v>
      </c>
      <c r="N124" s="71">
        <v>25300</v>
      </c>
      <c r="O124" s="71"/>
      <c r="P124" s="71"/>
      <c r="Q124" s="51">
        <f t="shared" si="89"/>
        <v>26000</v>
      </c>
      <c r="R124" s="71">
        <v>26000</v>
      </c>
      <c r="S124" s="71"/>
      <c r="T124" s="71"/>
      <c r="U124" s="22"/>
      <c r="V124" s="22"/>
      <c r="W124" s="22"/>
      <c r="X124" s="22"/>
      <c r="Y124" s="22"/>
      <c r="Z124" s="22"/>
    </row>
    <row r="125" spans="1:26" ht="46.5" customHeight="1">
      <c r="A125" s="57"/>
      <c r="B125" s="34"/>
      <c r="C125" s="34" t="s">
        <v>260</v>
      </c>
      <c r="D125" s="55" t="s">
        <v>261</v>
      </c>
      <c r="E125" s="51">
        <f t="shared" si="0"/>
        <v>4600</v>
      </c>
      <c r="F125" s="71">
        <v>4600</v>
      </c>
      <c r="G125" s="71"/>
      <c r="H125" s="71"/>
      <c r="I125" s="51">
        <f t="shared" si="87"/>
        <v>4430</v>
      </c>
      <c r="J125" s="71">
        <v>4430</v>
      </c>
      <c r="K125" s="71"/>
      <c r="L125" s="71"/>
      <c r="M125" s="51">
        <f t="shared" si="88"/>
        <v>4150</v>
      </c>
      <c r="N125" s="71">
        <v>4150</v>
      </c>
      <c r="O125" s="71"/>
      <c r="P125" s="71"/>
      <c r="Q125" s="51">
        <f t="shared" si="89"/>
        <v>4430</v>
      </c>
      <c r="R125" s="71">
        <v>4430</v>
      </c>
      <c r="S125" s="71"/>
      <c r="T125" s="71"/>
      <c r="U125" s="22"/>
      <c r="V125" s="22"/>
      <c r="W125" s="22"/>
      <c r="X125" s="22"/>
      <c r="Y125" s="22"/>
      <c r="Z125" s="22"/>
    </row>
    <row r="126" spans="1:26" ht="31.5" customHeight="1">
      <c r="A126" s="57"/>
      <c r="B126" s="34"/>
      <c r="C126" s="34" t="s">
        <v>262</v>
      </c>
      <c r="D126" s="55" t="s">
        <v>263</v>
      </c>
      <c r="E126" s="51">
        <f t="shared" si="0"/>
        <v>105</v>
      </c>
      <c r="F126" s="71">
        <v>105</v>
      </c>
      <c r="G126" s="71"/>
      <c r="H126" s="71"/>
      <c r="I126" s="51">
        <f t="shared" si="87"/>
        <v>105</v>
      </c>
      <c r="J126" s="71">
        <v>105</v>
      </c>
      <c r="K126" s="71"/>
      <c r="L126" s="71"/>
      <c r="M126" s="51">
        <f t="shared" si="88"/>
        <v>245</v>
      </c>
      <c r="N126" s="71">
        <v>245</v>
      </c>
      <c r="O126" s="71"/>
      <c r="P126" s="71"/>
      <c r="Q126" s="51">
        <f t="shared" si="89"/>
        <v>270</v>
      </c>
      <c r="R126" s="71">
        <v>270</v>
      </c>
      <c r="S126" s="71"/>
      <c r="T126" s="71"/>
      <c r="U126" s="22"/>
      <c r="V126" s="22"/>
      <c r="W126" s="22"/>
      <c r="X126" s="22"/>
      <c r="Y126" s="22"/>
      <c r="Z126" s="22"/>
    </row>
    <row r="127" spans="1:26" ht="31.5" customHeight="1">
      <c r="A127" s="57"/>
      <c r="B127" s="34"/>
      <c r="C127" s="34" t="s">
        <v>264</v>
      </c>
      <c r="D127" s="55" t="s">
        <v>265</v>
      </c>
      <c r="E127" s="51">
        <f t="shared" si="0"/>
        <v>2230</v>
      </c>
      <c r="F127" s="71">
        <v>2230</v>
      </c>
      <c r="G127" s="71"/>
      <c r="H127" s="71"/>
      <c r="I127" s="51">
        <f t="shared" si="87"/>
        <v>2030</v>
      </c>
      <c r="J127" s="71">
        <v>2030</v>
      </c>
      <c r="K127" s="71"/>
      <c r="L127" s="71"/>
      <c r="M127" s="51">
        <f t="shared" si="88"/>
        <v>2575</v>
      </c>
      <c r="N127" s="71">
        <v>2575</v>
      </c>
      <c r="O127" s="71"/>
      <c r="P127" s="71"/>
      <c r="Q127" s="51">
        <f t="shared" si="89"/>
        <v>1900</v>
      </c>
      <c r="R127" s="71">
        <v>1900</v>
      </c>
      <c r="S127" s="71"/>
      <c r="T127" s="71"/>
      <c r="U127" s="22"/>
      <c r="V127" s="22"/>
      <c r="W127" s="22"/>
      <c r="X127" s="22"/>
      <c r="Y127" s="22"/>
      <c r="Z127" s="22"/>
    </row>
    <row r="128" spans="1:26" ht="31.5" customHeight="1">
      <c r="A128" s="57"/>
      <c r="B128" s="34"/>
      <c r="C128" s="34" t="s">
        <v>266</v>
      </c>
      <c r="D128" s="55" t="s">
        <v>267</v>
      </c>
      <c r="E128" s="51">
        <f t="shared" si="0"/>
        <v>7730</v>
      </c>
      <c r="F128" s="71">
        <v>7730</v>
      </c>
      <c r="G128" s="71"/>
      <c r="H128" s="71"/>
      <c r="I128" s="51">
        <f t="shared" si="87"/>
        <v>7580</v>
      </c>
      <c r="J128" s="71">
        <v>7580</v>
      </c>
      <c r="K128" s="71"/>
      <c r="L128" s="71"/>
      <c r="M128" s="51">
        <f t="shared" si="88"/>
        <v>7200</v>
      </c>
      <c r="N128" s="71">
        <v>7200</v>
      </c>
      <c r="O128" s="71"/>
      <c r="P128" s="71"/>
      <c r="Q128" s="51">
        <f t="shared" si="89"/>
        <v>7900</v>
      </c>
      <c r="R128" s="71">
        <v>7900</v>
      </c>
      <c r="S128" s="71"/>
      <c r="T128" s="71"/>
      <c r="U128" s="22"/>
      <c r="V128" s="22"/>
      <c r="W128" s="22"/>
      <c r="X128" s="22"/>
      <c r="Y128" s="22"/>
      <c r="Z128" s="22"/>
    </row>
    <row r="129" spans="1:26" ht="31.5" customHeight="1">
      <c r="A129" s="57"/>
      <c r="B129" s="34"/>
      <c r="C129" s="34" t="s">
        <v>268</v>
      </c>
      <c r="D129" s="55" t="s">
        <v>193</v>
      </c>
      <c r="E129" s="51">
        <f t="shared" si="0"/>
        <v>1180</v>
      </c>
      <c r="F129" s="71">
        <v>1180</v>
      </c>
      <c r="G129" s="71"/>
      <c r="H129" s="71"/>
      <c r="I129" s="51">
        <f t="shared" si="87"/>
        <v>1180</v>
      </c>
      <c r="J129" s="71">
        <v>1180</v>
      </c>
      <c r="K129" s="71"/>
      <c r="L129" s="71"/>
      <c r="M129" s="51">
        <f t="shared" si="88"/>
        <v>1180</v>
      </c>
      <c r="N129" s="71">
        <v>1180</v>
      </c>
      <c r="O129" s="71"/>
      <c r="P129" s="71"/>
      <c r="Q129" s="51">
        <f t="shared" si="89"/>
        <v>1300</v>
      </c>
      <c r="R129" s="71">
        <v>1300</v>
      </c>
      <c r="S129" s="71"/>
      <c r="T129" s="71"/>
      <c r="U129" s="22"/>
      <c r="V129" s="22"/>
      <c r="W129" s="22"/>
      <c r="X129" s="22"/>
      <c r="Y129" s="22"/>
      <c r="Z129" s="22"/>
    </row>
    <row r="130" spans="1:26" ht="22.5" customHeight="1">
      <c r="A130" s="57"/>
      <c r="B130" s="34" t="s">
        <v>269</v>
      </c>
      <c r="C130" s="34" t="s">
        <v>270</v>
      </c>
      <c r="D130" s="42" t="s">
        <v>271</v>
      </c>
      <c r="E130" s="51">
        <f t="shared" si="0"/>
        <v>7100</v>
      </c>
      <c r="F130" s="51">
        <f t="shared" ref="F130:H130" si="90">F132+F133+F134+F135</f>
        <v>5250</v>
      </c>
      <c r="G130" s="51">
        <f t="shared" si="90"/>
        <v>0</v>
      </c>
      <c r="H130" s="51">
        <f t="shared" si="90"/>
        <v>1850</v>
      </c>
      <c r="I130" s="51">
        <f t="shared" si="87"/>
        <v>7100</v>
      </c>
      <c r="J130" s="51">
        <f t="shared" ref="J130:L130" si="91">J132+J133+J134+J135</f>
        <v>5300</v>
      </c>
      <c r="K130" s="51">
        <f t="shared" si="91"/>
        <v>0</v>
      </c>
      <c r="L130" s="51">
        <f t="shared" si="91"/>
        <v>1800</v>
      </c>
      <c r="M130" s="51">
        <f t="shared" si="88"/>
        <v>7100</v>
      </c>
      <c r="N130" s="51">
        <f t="shared" ref="N130:P130" si="92">N132+N133+N134+N135</f>
        <v>5350</v>
      </c>
      <c r="O130" s="51">
        <f t="shared" si="92"/>
        <v>0</v>
      </c>
      <c r="P130" s="51">
        <f t="shared" si="92"/>
        <v>1750</v>
      </c>
      <c r="Q130" s="51">
        <f t="shared" si="89"/>
        <v>7400</v>
      </c>
      <c r="R130" s="51">
        <f t="shared" ref="R130:T130" si="93">R132+R133+R134+R135</f>
        <v>5400</v>
      </c>
      <c r="S130" s="51">
        <f t="shared" si="93"/>
        <v>0</v>
      </c>
      <c r="T130" s="51">
        <f t="shared" si="93"/>
        <v>2000</v>
      </c>
      <c r="U130" s="17"/>
      <c r="V130" s="17"/>
      <c r="W130" s="17"/>
      <c r="X130" s="17"/>
      <c r="Y130" s="17"/>
      <c r="Z130" s="17"/>
    </row>
    <row r="131" spans="1:26" ht="20.25" customHeight="1">
      <c r="A131" s="45"/>
      <c r="B131" s="46"/>
      <c r="C131" s="46" t="s">
        <v>354</v>
      </c>
      <c r="D131" s="39" t="s">
        <v>27</v>
      </c>
      <c r="E131" s="41">
        <f t="shared" si="0"/>
        <v>377</v>
      </c>
      <c r="F131" s="41">
        <f>203+110+64</f>
        <v>377</v>
      </c>
      <c r="G131" s="41"/>
      <c r="H131" s="41"/>
      <c r="I131" s="41">
        <f t="shared" si="87"/>
        <v>377</v>
      </c>
      <c r="J131" s="41">
        <f>203+110+64</f>
        <v>377</v>
      </c>
      <c r="K131" s="41"/>
      <c r="L131" s="41"/>
      <c r="M131" s="41">
        <f t="shared" si="88"/>
        <v>377</v>
      </c>
      <c r="N131" s="41">
        <f>203+110+64</f>
        <v>377</v>
      </c>
      <c r="O131" s="41"/>
      <c r="P131" s="41"/>
      <c r="Q131" s="41">
        <f t="shared" si="89"/>
        <v>377</v>
      </c>
      <c r="R131" s="41">
        <f>203+110+64</f>
        <v>377</v>
      </c>
      <c r="S131" s="41"/>
      <c r="T131" s="41"/>
      <c r="U131" s="47"/>
      <c r="V131" s="47"/>
      <c r="W131" s="47"/>
      <c r="X131" s="47"/>
      <c r="Y131" s="47"/>
      <c r="Z131" s="47"/>
    </row>
    <row r="132" spans="1:26" ht="33" customHeight="1">
      <c r="A132" s="57" t="s">
        <v>106</v>
      </c>
      <c r="B132" s="34"/>
      <c r="C132" s="34" t="s">
        <v>272</v>
      </c>
      <c r="D132" s="69" t="s">
        <v>273</v>
      </c>
      <c r="E132" s="51">
        <f t="shared" si="0"/>
        <v>2430</v>
      </c>
      <c r="F132" s="71">
        <v>1650</v>
      </c>
      <c r="G132" s="71">
        <v>0</v>
      </c>
      <c r="H132" s="71">
        <v>780</v>
      </c>
      <c r="I132" s="51">
        <f t="shared" si="87"/>
        <v>2430</v>
      </c>
      <c r="J132" s="71">
        <v>1650</v>
      </c>
      <c r="K132" s="71">
        <v>0</v>
      </c>
      <c r="L132" s="71">
        <v>780</v>
      </c>
      <c r="M132" s="51">
        <f t="shared" si="88"/>
        <v>2430</v>
      </c>
      <c r="N132" s="71">
        <v>1650</v>
      </c>
      <c r="O132" s="71">
        <v>0</v>
      </c>
      <c r="P132" s="71">
        <v>780</v>
      </c>
      <c r="Q132" s="51">
        <f t="shared" si="89"/>
        <v>2600</v>
      </c>
      <c r="R132" s="71">
        <v>1700</v>
      </c>
      <c r="S132" s="71">
        <v>0</v>
      </c>
      <c r="T132" s="71">
        <v>900</v>
      </c>
      <c r="U132" s="22"/>
      <c r="V132" s="22"/>
      <c r="W132" s="22"/>
      <c r="X132" s="22"/>
      <c r="Y132" s="22"/>
      <c r="Z132" s="22"/>
    </row>
    <row r="133" spans="1:26" ht="33" customHeight="1">
      <c r="A133" s="57" t="s">
        <v>106</v>
      </c>
      <c r="B133" s="34"/>
      <c r="C133" s="34" t="s">
        <v>274</v>
      </c>
      <c r="D133" s="69" t="s">
        <v>275</v>
      </c>
      <c r="E133" s="51">
        <f t="shared" si="0"/>
        <v>2400</v>
      </c>
      <c r="F133" s="71">
        <v>1900</v>
      </c>
      <c r="G133" s="71"/>
      <c r="H133" s="71">
        <v>500</v>
      </c>
      <c r="I133" s="51">
        <f t="shared" si="87"/>
        <v>2450</v>
      </c>
      <c r="J133" s="71">
        <v>1950</v>
      </c>
      <c r="K133" s="71"/>
      <c r="L133" s="71">
        <v>500</v>
      </c>
      <c r="M133" s="51">
        <f t="shared" si="88"/>
        <v>2450</v>
      </c>
      <c r="N133" s="71">
        <v>1950</v>
      </c>
      <c r="O133" s="71"/>
      <c r="P133" s="71">
        <v>500</v>
      </c>
      <c r="Q133" s="51">
        <f t="shared" si="89"/>
        <v>2450</v>
      </c>
      <c r="R133" s="71">
        <v>1950</v>
      </c>
      <c r="S133" s="71"/>
      <c r="T133" s="71">
        <v>500</v>
      </c>
      <c r="U133" s="22"/>
      <c r="V133" s="22"/>
      <c r="W133" s="22"/>
      <c r="X133" s="22"/>
      <c r="Y133" s="22"/>
      <c r="Z133" s="22"/>
    </row>
    <row r="134" spans="1:26" ht="33" customHeight="1">
      <c r="A134" s="57" t="s">
        <v>106</v>
      </c>
      <c r="B134" s="34"/>
      <c r="C134" s="34" t="s">
        <v>276</v>
      </c>
      <c r="D134" s="69" t="s">
        <v>277</v>
      </c>
      <c r="E134" s="51">
        <f t="shared" si="0"/>
        <v>1270</v>
      </c>
      <c r="F134" s="71">
        <v>700</v>
      </c>
      <c r="G134" s="71">
        <v>0</v>
      </c>
      <c r="H134" s="71">
        <v>570</v>
      </c>
      <c r="I134" s="51">
        <f t="shared" si="87"/>
        <v>1220</v>
      </c>
      <c r="J134" s="71">
        <v>700</v>
      </c>
      <c r="K134" s="71">
        <v>0</v>
      </c>
      <c r="L134" s="71">
        <v>520</v>
      </c>
      <c r="M134" s="51">
        <f t="shared" si="88"/>
        <v>1220</v>
      </c>
      <c r="N134" s="71">
        <v>750</v>
      </c>
      <c r="O134" s="71">
        <v>0</v>
      </c>
      <c r="P134" s="71">
        <v>470</v>
      </c>
      <c r="Q134" s="51">
        <f t="shared" si="89"/>
        <v>1350</v>
      </c>
      <c r="R134" s="71">
        <v>750</v>
      </c>
      <c r="S134" s="71">
        <v>0</v>
      </c>
      <c r="T134" s="71">
        <v>600</v>
      </c>
      <c r="U134" s="22"/>
      <c r="V134" s="22"/>
      <c r="W134" s="22"/>
      <c r="X134" s="22"/>
      <c r="Y134" s="22"/>
      <c r="Z134" s="22"/>
    </row>
    <row r="135" spans="1:26" ht="33" customHeight="1">
      <c r="A135" s="57" t="s">
        <v>106</v>
      </c>
      <c r="B135" s="34"/>
      <c r="C135" s="34" t="s">
        <v>278</v>
      </c>
      <c r="D135" s="69" t="s">
        <v>279</v>
      </c>
      <c r="E135" s="51">
        <f t="shared" si="0"/>
        <v>1000</v>
      </c>
      <c r="F135" s="71">
        <v>1000</v>
      </c>
      <c r="G135" s="71"/>
      <c r="H135" s="71"/>
      <c r="I135" s="51">
        <f t="shared" si="87"/>
        <v>1000</v>
      </c>
      <c r="J135" s="71">
        <v>1000</v>
      </c>
      <c r="K135" s="71"/>
      <c r="L135" s="71"/>
      <c r="M135" s="51">
        <f t="shared" si="88"/>
        <v>1000</v>
      </c>
      <c r="N135" s="71">
        <v>1000</v>
      </c>
      <c r="O135" s="71"/>
      <c r="P135" s="71"/>
      <c r="Q135" s="51">
        <f t="shared" si="89"/>
        <v>1000</v>
      </c>
      <c r="R135" s="71">
        <v>1000</v>
      </c>
      <c r="S135" s="71"/>
      <c r="T135" s="71">
        <v>0</v>
      </c>
      <c r="U135" s="22"/>
      <c r="V135" s="22"/>
      <c r="W135" s="22"/>
      <c r="X135" s="22"/>
      <c r="Y135" s="22"/>
      <c r="Z135" s="22"/>
    </row>
    <row r="136" spans="1:26" ht="34.15" customHeight="1">
      <c r="A136" s="57"/>
      <c r="B136" s="34" t="s">
        <v>280</v>
      </c>
      <c r="C136" s="34" t="s">
        <v>281</v>
      </c>
      <c r="D136" s="42" t="s">
        <v>282</v>
      </c>
      <c r="E136" s="37">
        <f t="shared" si="0"/>
        <v>1250</v>
      </c>
      <c r="F136" s="37">
        <v>1100</v>
      </c>
      <c r="G136" s="37">
        <v>0</v>
      </c>
      <c r="H136" s="37">
        <v>150</v>
      </c>
      <c r="I136" s="37">
        <f t="shared" si="87"/>
        <v>1300</v>
      </c>
      <c r="J136" s="37">
        <v>1100</v>
      </c>
      <c r="K136" s="37">
        <v>0</v>
      </c>
      <c r="L136" s="37">
        <v>200</v>
      </c>
      <c r="M136" s="37">
        <f t="shared" si="88"/>
        <v>1350</v>
      </c>
      <c r="N136" s="37">
        <v>1100</v>
      </c>
      <c r="O136" s="37">
        <v>0</v>
      </c>
      <c r="P136" s="37">
        <v>250</v>
      </c>
      <c r="Q136" s="37">
        <f t="shared" si="89"/>
        <v>1350</v>
      </c>
      <c r="R136" s="37">
        <v>1100</v>
      </c>
      <c r="S136" s="37">
        <v>0</v>
      </c>
      <c r="T136" s="37">
        <v>250</v>
      </c>
      <c r="U136" s="22"/>
      <c r="V136" s="22"/>
      <c r="W136" s="22"/>
      <c r="X136" s="22"/>
      <c r="Y136" s="22"/>
      <c r="Z136" s="22"/>
    </row>
    <row r="137" spans="1:26" ht="21" customHeight="1">
      <c r="A137" s="45"/>
      <c r="B137" s="46"/>
      <c r="C137" s="46" t="s">
        <v>354</v>
      </c>
      <c r="D137" s="39" t="s">
        <v>27</v>
      </c>
      <c r="E137" s="41">
        <f t="shared" si="0"/>
        <v>36</v>
      </c>
      <c r="F137" s="41">
        <v>36</v>
      </c>
      <c r="G137" s="41"/>
      <c r="H137" s="41">
        <v>0</v>
      </c>
      <c r="I137" s="41">
        <f t="shared" si="87"/>
        <v>36</v>
      </c>
      <c r="J137" s="41">
        <v>36</v>
      </c>
      <c r="K137" s="41"/>
      <c r="L137" s="41">
        <v>0</v>
      </c>
      <c r="M137" s="41">
        <f t="shared" si="88"/>
        <v>36</v>
      </c>
      <c r="N137" s="41">
        <v>36</v>
      </c>
      <c r="O137" s="41"/>
      <c r="P137" s="41">
        <v>0</v>
      </c>
      <c r="Q137" s="41">
        <f t="shared" si="89"/>
        <v>36</v>
      </c>
      <c r="R137" s="41">
        <v>36</v>
      </c>
      <c r="S137" s="41"/>
      <c r="T137" s="41">
        <v>0</v>
      </c>
      <c r="U137" s="47"/>
      <c r="V137" s="47"/>
      <c r="W137" s="47"/>
      <c r="X137" s="47"/>
      <c r="Y137" s="47"/>
      <c r="Z137" s="47"/>
    </row>
    <row r="138" spans="1:26" ht="23.25" customHeight="1">
      <c r="A138" s="57"/>
      <c r="B138" s="34" t="s">
        <v>283</v>
      </c>
      <c r="C138" s="34" t="s">
        <v>284</v>
      </c>
      <c r="D138" s="42" t="s">
        <v>285</v>
      </c>
      <c r="E138" s="51">
        <f t="shared" si="0"/>
        <v>26650</v>
      </c>
      <c r="F138" s="51">
        <v>26650</v>
      </c>
      <c r="G138" s="51">
        <v>0</v>
      </c>
      <c r="H138" s="51">
        <v>0</v>
      </c>
      <c r="I138" s="51">
        <f t="shared" si="87"/>
        <v>27000</v>
      </c>
      <c r="J138" s="51">
        <v>27000</v>
      </c>
      <c r="K138" s="51">
        <v>0</v>
      </c>
      <c r="L138" s="51">
        <v>0</v>
      </c>
      <c r="M138" s="51">
        <f t="shared" si="88"/>
        <v>27000</v>
      </c>
      <c r="N138" s="51">
        <v>27000</v>
      </c>
      <c r="O138" s="51">
        <v>0</v>
      </c>
      <c r="P138" s="51">
        <v>0</v>
      </c>
      <c r="Q138" s="51">
        <f t="shared" si="89"/>
        <v>27000</v>
      </c>
      <c r="R138" s="51">
        <v>27000</v>
      </c>
      <c r="S138" s="51">
        <v>0</v>
      </c>
      <c r="T138" s="51">
        <v>0</v>
      </c>
      <c r="U138" s="22"/>
      <c r="V138" s="22"/>
      <c r="W138" s="22"/>
      <c r="X138" s="22"/>
      <c r="Y138" s="22"/>
      <c r="Z138" s="22"/>
    </row>
    <row r="139" spans="1:26" ht="21" customHeight="1">
      <c r="A139" s="57"/>
      <c r="B139" s="34" t="s">
        <v>286</v>
      </c>
      <c r="C139" s="34" t="s">
        <v>287</v>
      </c>
      <c r="D139" s="42" t="s">
        <v>263</v>
      </c>
      <c r="E139" s="51">
        <f t="shared" si="0"/>
        <v>400</v>
      </c>
      <c r="F139" s="51">
        <v>400</v>
      </c>
      <c r="G139" s="51">
        <v>0</v>
      </c>
      <c r="H139" s="51">
        <v>0</v>
      </c>
      <c r="I139" s="51">
        <f t="shared" si="87"/>
        <v>400</v>
      </c>
      <c r="J139" s="51">
        <v>400</v>
      </c>
      <c r="K139" s="51">
        <v>0</v>
      </c>
      <c r="L139" s="51">
        <v>0</v>
      </c>
      <c r="M139" s="51">
        <f t="shared" si="88"/>
        <v>400</v>
      </c>
      <c r="N139" s="51">
        <v>400</v>
      </c>
      <c r="O139" s="51">
        <v>0</v>
      </c>
      <c r="P139" s="51">
        <v>0</v>
      </c>
      <c r="Q139" s="51">
        <f t="shared" si="89"/>
        <v>400</v>
      </c>
      <c r="R139" s="51">
        <v>400</v>
      </c>
      <c r="S139" s="51">
        <v>0</v>
      </c>
      <c r="T139" s="51">
        <v>0</v>
      </c>
      <c r="U139" s="22"/>
      <c r="V139" s="22"/>
      <c r="W139" s="22"/>
      <c r="X139" s="22"/>
      <c r="Y139" s="22"/>
      <c r="Z139" s="22"/>
    </row>
    <row r="140" spans="1:26" ht="30" customHeight="1">
      <c r="A140" s="13"/>
      <c r="B140" s="48" t="s">
        <v>50</v>
      </c>
      <c r="C140" s="48" t="s">
        <v>288</v>
      </c>
      <c r="D140" s="24" t="s">
        <v>51</v>
      </c>
      <c r="E140" s="25">
        <f t="shared" si="0"/>
        <v>5200</v>
      </c>
      <c r="F140" s="25">
        <f t="shared" ref="F140:H140" si="94">F141+F147+F148</f>
        <v>5200</v>
      </c>
      <c r="G140" s="25">
        <f t="shared" si="94"/>
        <v>0</v>
      </c>
      <c r="H140" s="25">
        <f t="shared" si="94"/>
        <v>0</v>
      </c>
      <c r="I140" s="85">
        <f t="shared" ref="I140:I162" si="95">J140+K140+L140</f>
        <v>5200</v>
      </c>
      <c r="J140" s="85">
        <f t="shared" ref="J140:L140" si="96">J141+J147+J148</f>
        <v>5200</v>
      </c>
      <c r="K140" s="85">
        <f t="shared" si="96"/>
        <v>0</v>
      </c>
      <c r="L140" s="85">
        <f t="shared" si="96"/>
        <v>0</v>
      </c>
      <c r="M140" s="85">
        <f t="shared" ref="M140:M162" si="97">N140+O140+P140</f>
        <v>5200</v>
      </c>
      <c r="N140" s="85">
        <f t="shared" ref="N140:P140" si="98">N141+N147+N148</f>
        <v>5200</v>
      </c>
      <c r="O140" s="85">
        <f t="shared" si="98"/>
        <v>0</v>
      </c>
      <c r="P140" s="85">
        <f t="shared" si="98"/>
        <v>0</v>
      </c>
      <c r="Q140" s="85">
        <f t="shared" ref="Q140:Q162" si="99">R140+S140+T140</f>
        <v>5200</v>
      </c>
      <c r="R140" s="85">
        <f t="shared" ref="R140:T140" si="100">R141+R147+R148</f>
        <v>5200</v>
      </c>
      <c r="S140" s="85">
        <f t="shared" si="100"/>
        <v>0</v>
      </c>
      <c r="T140" s="85">
        <f t="shared" si="100"/>
        <v>0</v>
      </c>
      <c r="U140" s="17"/>
      <c r="V140" s="17"/>
      <c r="W140" s="17"/>
      <c r="X140" s="17"/>
      <c r="Y140" s="17"/>
      <c r="Z140" s="17"/>
    </row>
    <row r="141" spans="1:26" ht="20.25" customHeight="1">
      <c r="A141" s="50"/>
      <c r="B141" s="34" t="s">
        <v>289</v>
      </c>
      <c r="C141" s="34" t="s">
        <v>290</v>
      </c>
      <c r="D141" s="42" t="s">
        <v>291</v>
      </c>
      <c r="E141" s="44">
        <f t="shared" si="0"/>
        <v>1850</v>
      </c>
      <c r="F141" s="44">
        <f t="shared" ref="F141:H141" si="101">SUM(F142:F146)</f>
        <v>1850</v>
      </c>
      <c r="G141" s="44">
        <f t="shared" si="101"/>
        <v>0</v>
      </c>
      <c r="H141" s="44">
        <f t="shared" si="101"/>
        <v>0</v>
      </c>
      <c r="I141" s="51">
        <f t="shared" si="95"/>
        <v>1850</v>
      </c>
      <c r="J141" s="51">
        <f t="shared" ref="J141:L141" si="102">SUM(J142:J146)</f>
        <v>1850</v>
      </c>
      <c r="K141" s="51">
        <f t="shared" si="102"/>
        <v>0</v>
      </c>
      <c r="L141" s="51">
        <f t="shared" si="102"/>
        <v>0</v>
      </c>
      <c r="M141" s="51">
        <f t="shared" si="97"/>
        <v>1850</v>
      </c>
      <c r="N141" s="51">
        <f t="shared" ref="N141:P141" si="103">SUM(N142:N146)</f>
        <v>1850</v>
      </c>
      <c r="O141" s="51">
        <f t="shared" si="103"/>
        <v>0</v>
      </c>
      <c r="P141" s="51">
        <f t="shared" si="103"/>
        <v>0</v>
      </c>
      <c r="Q141" s="51">
        <f t="shared" si="99"/>
        <v>1850</v>
      </c>
      <c r="R141" s="51">
        <f t="shared" ref="R141:T141" si="104">SUM(R142:R146)</f>
        <v>1850</v>
      </c>
      <c r="S141" s="51">
        <f t="shared" si="104"/>
        <v>0</v>
      </c>
      <c r="T141" s="51">
        <f t="shared" si="104"/>
        <v>0</v>
      </c>
      <c r="U141" s="5"/>
      <c r="V141" s="5"/>
      <c r="W141" s="5"/>
      <c r="X141" s="5"/>
      <c r="Y141" s="5"/>
      <c r="Z141" s="5"/>
    </row>
    <row r="142" spans="1:26" ht="21" customHeight="1">
      <c r="A142" s="50"/>
      <c r="B142" s="34"/>
      <c r="C142" s="34" t="s">
        <v>292</v>
      </c>
      <c r="D142" s="53" t="s">
        <v>293</v>
      </c>
      <c r="E142" s="44">
        <f t="shared" si="0"/>
        <v>750</v>
      </c>
      <c r="F142" s="54">
        <v>750</v>
      </c>
      <c r="G142" s="54"/>
      <c r="H142" s="54"/>
      <c r="I142" s="51">
        <f t="shared" si="95"/>
        <v>750</v>
      </c>
      <c r="J142" s="71">
        <v>750</v>
      </c>
      <c r="K142" s="71"/>
      <c r="L142" s="71"/>
      <c r="M142" s="51">
        <f t="shared" si="97"/>
        <v>750</v>
      </c>
      <c r="N142" s="71">
        <v>750</v>
      </c>
      <c r="O142" s="71"/>
      <c r="P142" s="71"/>
      <c r="Q142" s="51">
        <f t="shared" si="99"/>
        <v>750</v>
      </c>
      <c r="R142" s="71">
        <v>750</v>
      </c>
      <c r="S142" s="71"/>
      <c r="T142" s="71"/>
      <c r="U142" s="22"/>
      <c r="V142" s="22"/>
      <c r="W142" s="22"/>
      <c r="X142" s="22"/>
      <c r="Y142" s="22"/>
      <c r="Z142" s="22"/>
    </row>
    <row r="143" spans="1:26" ht="28.5" customHeight="1">
      <c r="A143" s="50"/>
      <c r="B143" s="34"/>
      <c r="C143" s="34" t="s">
        <v>294</v>
      </c>
      <c r="D143" s="53" t="s">
        <v>295</v>
      </c>
      <c r="E143" s="44">
        <f t="shared" si="0"/>
        <v>155</v>
      </c>
      <c r="F143" s="54">
        <v>155</v>
      </c>
      <c r="G143" s="54"/>
      <c r="H143" s="54"/>
      <c r="I143" s="51">
        <f t="shared" si="95"/>
        <v>155</v>
      </c>
      <c r="J143" s="71">
        <v>155</v>
      </c>
      <c r="K143" s="71"/>
      <c r="L143" s="71"/>
      <c r="M143" s="51">
        <f t="shared" si="97"/>
        <v>155</v>
      </c>
      <c r="N143" s="71">
        <v>155</v>
      </c>
      <c r="O143" s="71"/>
      <c r="P143" s="71"/>
      <c r="Q143" s="51">
        <f t="shared" si="99"/>
        <v>155</v>
      </c>
      <c r="R143" s="71">
        <v>155</v>
      </c>
      <c r="S143" s="71"/>
      <c r="T143" s="71"/>
      <c r="U143" s="22"/>
      <c r="V143" s="22"/>
      <c r="W143" s="22"/>
      <c r="X143" s="22"/>
      <c r="Y143" s="22"/>
      <c r="Z143" s="22"/>
    </row>
    <row r="144" spans="1:26" ht="30" customHeight="1">
      <c r="A144" s="50"/>
      <c r="B144" s="34"/>
      <c r="C144" s="34" t="s">
        <v>296</v>
      </c>
      <c r="D144" s="53" t="s">
        <v>297</v>
      </c>
      <c r="E144" s="44">
        <f t="shared" si="0"/>
        <v>370</v>
      </c>
      <c r="F144" s="54">
        <v>370</v>
      </c>
      <c r="G144" s="54"/>
      <c r="H144" s="54"/>
      <c r="I144" s="51">
        <f t="shared" si="95"/>
        <v>370</v>
      </c>
      <c r="J144" s="71">
        <v>370</v>
      </c>
      <c r="K144" s="71"/>
      <c r="L144" s="71"/>
      <c r="M144" s="51">
        <f t="shared" si="97"/>
        <v>370</v>
      </c>
      <c r="N144" s="71">
        <v>370</v>
      </c>
      <c r="O144" s="71"/>
      <c r="P144" s="71"/>
      <c r="Q144" s="51">
        <f t="shared" si="99"/>
        <v>370</v>
      </c>
      <c r="R144" s="71">
        <v>370</v>
      </c>
      <c r="S144" s="71"/>
      <c r="T144" s="71"/>
      <c r="U144" s="22"/>
      <c r="V144" s="22"/>
      <c r="W144" s="22"/>
      <c r="X144" s="22"/>
      <c r="Y144" s="22"/>
      <c r="Z144" s="22"/>
    </row>
    <row r="145" spans="1:26" ht="28.5" customHeight="1">
      <c r="A145" s="50"/>
      <c r="B145" s="34"/>
      <c r="C145" s="34" t="s">
        <v>298</v>
      </c>
      <c r="D145" s="53" t="s">
        <v>299</v>
      </c>
      <c r="E145" s="44">
        <f t="shared" si="0"/>
        <v>245</v>
      </c>
      <c r="F145" s="54">
        <v>245</v>
      </c>
      <c r="G145" s="54"/>
      <c r="H145" s="54"/>
      <c r="I145" s="51">
        <f t="shared" si="95"/>
        <v>245</v>
      </c>
      <c r="J145" s="71">
        <v>245</v>
      </c>
      <c r="K145" s="71"/>
      <c r="L145" s="71"/>
      <c r="M145" s="51">
        <f t="shared" si="97"/>
        <v>245</v>
      </c>
      <c r="N145" s="71">
        <v>245</v>
      </c>
      <c r="O145" s="71"/>
      <c r="P145" s="71"/>
      <c r="Q145" s="51">
        <f t="shared" si="99"/>
        <v>245</v>
      </c>
      <c r="R145" s="71">
        <v>245</v>
      </c>
      <c r="S145" s="71"/>
      <c r="T145" s="71"/>
      <c r="U145" s="22"/>
      <c r="V145" s="22"/>
      <c r="W145" s="22"/>
      <c r="X145" s="22"/>
      <c r="Y145" s="22"/>
      <c r="Z145" s="22"/>
    </row>
    <row r="146" spans="1:26" ht="28.5" customHeight="1">
      <c r="A146" s="50"/>
      <c r="B146" s="34"/>
      <c r="C146" s="34" t="s">
        <v>300</v>
      </c>
      <c r="D146" s="53" t="s">
        <v>301</v>
      </c>
      <c r="E146" s="44">
        <f t="shared" si="0"/>
        <v>330</v>
      </c>
      <c r="F146" s="54">
        <v>330</v>
      </c>
      <c r="G146" s="54"/>
      <c r="H146" s="54"/>
      <c r="I146" s="51">
        <f t="shared" si="95"/>
        <v>330</v>
      </c>
      <c r="J146" s="71">
        <v>330</v>
      </c>
      <c r="K146" s="71"/>
      <c r="L146" s="71"/>
      <c r="M146" s="51">
        <f t="shared" si="97"/>
        <v>330</v>
      </c>
      <c r="N146" s="71">
        <v>330</v>
      </c>
      <c r="O146" s="71"/>
      <c r="P146" s="71"/>
      <c r="Q146" s="51">
        <f t="shared" si="99"/>
        <v>330</v>
      </c>
      <c r="R146" s="71">
        <v>330</v>
      </c>
      <c r="S146" s="71"/>
      <c r="T146" s="71"/>
      <c r="U146" s="22"/>
      <c r="V146" s="22"/>
      <c r="W146" s="22"/>
      <c r="X146" s="22"/>
      <c r="Y146" s="22"/>
      <c r="Z146" s="22"/>
    </row>
    <row r="147" spans="1:26" ht="42.75" customHeight="1">
      <c r="A147" s="50"/>
      <c r="B147" s="34" t="s">
        <v>302</v>
      </c>
      <c r="C147" s="34" t="s">
        <v>303</v>
      </c>
      <c r="D147" s="42" t="s">
        <v>304</v>
      </c>
      <c r="E147" s="44">
        <f t="shared" si="0"/>
        <v>3050</v>
      </c>
      <c r="F147" s="44">
        <v>3050</v>
      </c>
      <c r="G147" s="44">
        <v>0</v>
      </c>
      <c r="H147" s="44">
        <v>0</v>
      </c>
      <c r="I147" s="51">
        <f t="shared" si="95"/>
        <v>3050</v>
      </c>
      <c r="J147" s="51">
        <v>3050</v>
      </c>
      <c r="K147" s="51">
        <v>0</v>
      </c>
      <c r="L147" s="51">
        <v>0</v>
      </c>
      <c r="M147" s="51">
        <f t="shared" si="97"/>
        <v>3050</v>
      </c>
      <c r="N147" s="51">
        <v>3050</v>
      </c>
      <c r="O147" s="51">
        <v>0</v>
      </c>
      <c r="P147" s="51">
        <v>0</v>
      </c>
      <c r="Q147" s="51">
        <f t="shared" si="99"/>
        <v>3050</v>
      </c>
      <c r="R147" s="51">
        <v>3050</v>
      </c>
      <c r="S147" s="51">
        <v>0</v>
      </c>
      <c r="T147" s="51">
        <v>0</v>
      </c>
      <c r="U147" s="5"/>
      <c r="V147" s="5"/>
      <c r="W147" s="5"/>
      <c r="X147" s="5"/>
      <c r="Y147" s="5"/>
      <c r="Z147" s="5"/>
    </row>
    <row r="148" spans="1:26" ht="34.5" customHeight="1">
      <c r="A148" s="50"/>
      <c r="B148" s="34" t="s">
        <v>305</v>
      </c>
      <c r="C148" s="34" t="s">
        <v>306</v>
      </c>
      <c r="D148" s="42" t="s">
        <v>307</v>
      </c>
      <c r="E148" s="44">
        <f t="shared" si="0"/>
        <v>300</v>
      </c>
      <c r="F148" s="44">
        <v>300</v>
      </c>
      <c r="G148" s="44"/>
      <c r="H148" s="44"/>
      <c r="I148" s="51">
        <f t="shared" si="95"/>
        <v>300</v>
      </c>
      <c r="J148" s="51">
        <v>300</v>
      </c>
      <c r="K148" s="51"/>
      <c r="L148" s="51"/>
      <c r="M148" s="51">
        <f t="shared" si="97"/>
        <v>300</v>
      </c>
      <c r="N148" s="51">
        <v>300</v>
      </c>
      <c r="O148" s="51"/>
      <c r="P148" s="51"/>
      <c r="Q148" s="51">
        <f t="shared" si="99"/>
        <v>300</v>
      </c>
      <c r="R148" s="51">
        <v>300</v>
      </c>
      <c r="S148" s="51"/>
      <c r="T148" s="51"/>
      <c r="U148" s="5"/>
      <c r="V148" s="5"/>
      <c r="W148" s="5"/>
      <c r="X148" s="5"/>
      <c r="Y148" s="5"/>
      <c r="Z148" s="5"/>
    </row>
    <row r="149" spans="1:26" ht="28.5" customHeight="1">
      <c r="A149" s="13"/>
      <c r="B149" s="48" t="s">
        <v>52</v>
      </c>
      <c r="C149" s="48" t="s">
        <v>308</v>
      </c>
      <c r="D149" s="24" t="s">
        <v>309</v>
      </c>
      <c r="E149" s="25">
        <f t="shared" si="0"/>
        <v>137585</v>
      </c>
      <c r="F149" s="25">
        <f t="shared" ref="F149:H149" si="105">F151+F156</f>
        <v>137585</v>
      </c>
      <c r="G149" s="25">
        <f t="shared" si="105"/>
        <v>0</v>
      </c>
      <c r="H149" s="25">
        <f t="shared" si="105"/>
        <v>0</v>
      </c>
      <c r="I149" s="85">
        <f t="shared" si="95"/>
        <v>138235</v>
      </c>
      <c r="J149" s="85">
        <f t="shared" ref="J149:L149" si="106">J151+J156</f>
        <v>138235</v>
      </c>
      <c r="K149" s="85">
        <f t="shared" si="106"/>
        <v>0</v>
      </c>
      <c r="L149" s="85">
        <f t="shared" si="106"/>
        <v>0</v>
      </c>
      <c r="M149" s="85">
        <f t="shared" si="97"/>
        <v>137735</v>
      </c>
      <c r="N149" s="85">
        <f t="shared" ref="N149:P149" si="107">N151+N156</f>
        <v>137735</v>
      </c>
      <c r="O149" s="85">
        <f t="shared" si="107"/>
        <v>0</v>
      </c>
      <c r="P149" s="85">
        <f t="shared" si="107"/>
        <v>0</v>
      </c>
      <c r="Q149" s="85">
        <f t="shared" si="99"/>
        <v>149235</v>
      </c>
      <c r="R149" s="85">
        <f t="shared" ref="R149:T149" si="108">R151+R156</f>
        <v>149235</v>
      </c>
      <c r="S149" s="85">
        <f t="shared" si="108"/>
        <v>0</v>
      </c>
      <c r="T149" s="85">
        <f t="shared" si="108"/>
        <v>0</v>
      </c>
      <c r="U149" s="17"/>
      <c r="V149" s="17"/>
      <c r="W149" s="17"/>
      <c r="X149" s="17"/>
      <c r="Y149" s="17"/>
      <c r="Z149" s="17"/>
    </row>
    <row r="150" spans="1:26" ht="27" customHeight="1">
      <c r="A150" s="45"/>
      <c r="B150" s="49"/>
      <c r="C150" s="49" t="s">
        <v>354</v>
      </c>
      <c r="D150" s="27" t="s">
        <v>27</v>
      </c>
      <c r="E150" s="28">
        <f t="shared" si="0"/>
        <v>41</v>
      </c>
      <c r="F150" s="28">
        <f>F152</f>
        <v>41</v>
      </c>
      <c r="G150" s="28"/>
      <c r="H150" s="28"/>
      <c r="I150" s="28">
        <f t="shared" si="95"/>
        <v>41</v>
      </c>
      <c r="J150" s="28">
        <f>J152</f>
        <v>41</v>
      </c>
      <c r="K150" s="28"/>
      <c r="L150" s="28"/>
      <c r="M150" s="28">
        <f t="shared" si="97"/>
        <v>41</v>
      </c>
      <c r="N150" s="28">
        <f>N152</f>
        <v>41</v>
      </c>
      <c r="O150" s="28"/>
      <c r="P150" s="28"/>
      <c r="Q150" s="28">
        <f t="shared" si="99"/>
        <v>41</v>
      </c>
      <c r="R150" s="28">
        <f>R152</f>
        <v>41</v>
      </c>
      <c r="S150" s="28"/>
      <c r="T150" s="28"/>
      <c r="U150" s="47"/>
      <c r="V150" s="47"/>
      <c r="W150" s="47"/>
      <c r="X150" s="47"/>
      <c r="Y150" s="47"/>
      <c r="Z150" s="47"/>
    </row>
    <row r="151" spans="1:26" ht="44.45" customHeight="1">
      <c r="A151" s="57"/>
      <c r="B151" s="34" t="s">
        <v>310</v>
      </c>
      <c r="C151" s="34" t="s">
        <v>311</v>
      </c>
      <c r="D151" s="42" t="s">
        <v>312</v>
      </c>
      <c r="E151" s="44">
        <f t="shared" si="0"/>
        <v>32735</v>
      </c>
      <c r="F151" s="44">
        <f t="shared" ref="F151:H151" si="109">F153+F154+F155</f>
        <v>32735</v>
      </c>
      <c r="G151" s="44">
        <f t="shared" si="109"/>
        <v>0</v>
      </c>
      <c r="H151" s="44">
        <f t="shared" si="109"/>
        <v>0</v>
      </c>
      <c r="I151" s="51">
        <f t="shared" si="95"/>
        <v>33235</v>
      </c>
      <c r="J151" s="51">
        <f t="shared" ref="J151:L151" si="110">J153+J154+J155</f>
        <v>33235</v>
      </c>
      <c r="K151" s="51">
        <f t="shared" si="110"/>
        <v>0</v>
      </c>
      <c r="L151" s="51">
        <f t="shared" si="110"/>
        <v>0</v>
      </c>
      <c r="M151" s="51">
        <f t="shared" si="97"/>
        <v>35735</v>
      </c>
      <c r="N151" s="51">
        <f t="shared" ref="N151:P151" si="111">N153+N154+N155</f>
        <v>35735</v>
      </c>
      <c r="O151" s="51">
        <f t="shared" si="111"/>
        <v>0</v>
      </c>
      <c r="P151" s="51">
        <f t="shared" si="111"/>
        <v>0</v>
      </c>
      <c r="Q151" s="51">
        <f t="shared" si="99"/>
        <v>40735</v>
      </c>
      <c r="R151" s="51">
        <f t="shared" ref="R151:T151" si="112">R153+R154+R155</f>
        <v>40735</v>
      </c>
      <c r="S151" s="51">
        <f t="shared" si="112"/>
        <v>0</v>
      </c>
      <c r="T151" s="51">
        <f t="shared" si="112"/>
        <v>0</v>
      </c>
      <c r="U151" s="22"/>
      <c r="V151" s="22"/>
      <c r="W151" s="22"/>
      <c r="X151" s="22"/>
      <c r="Y151" s="22"/>
      <c r="Z151" s="22"/>
    </row>
    <row r="152" spans="1:26" ht="27" customHeight="1">
      <c r="A152" s="45"/>
      <c r="B152" s="46"/>
      <c r="C152" s="46" t="s">
        <v>354</v>
      </c>
      <c r="D152" s="39" t="s">
        <v>27</v>
      </c>
      <c r="E152" s="40">
        <f t="shared" si="0"/>
        <v>41</v>
      </c>
      <c r="F152" s="40">
        <v>41</v>
      </c>
      <c r="G152" s="40"/>
      <c r="H152" s="40"/>
      <c r="I152" s="41">
        <f t="shared" si="95"/>
        <v>41</v>
      </c>
      <c r="J152" s="41">
        <v>41</v>
      </c>
      <c r="K152" s="41"/>
      <c r="L152" s="41"/>
      <c r="M152" s="41">
        <f t="shared" si="97"/>
        <v>41</v>
      </c>
      <c r="N152" s="41">
        <v>41</v>
      </c>
      <c r="O152" s="41"/>
      <c r="P152" s="41"/>
      <c r="Q152" s="41">
        <f t="shared" si="99"/>
        <v>41</v>
      </c>
      <c r="R152" s="41">
        <v>41</v>
      </c>
      <c r="S152" s="41"/>
      <c r="T152" s="41"/>
      <c r="U152" s="47"/>
      <c r="V152" s="47"/>
      <c r="W152" s="47"/>
      <c r="X152" s="47"/>
      <c r="Y152" s="47"/>
      <c r="Z152" s="47"/>
    </row>
    <row r="153" spans="1:26" ht="32.450000000000003" customHeight="1">
      <c r="A153" s="57"/>
      <c r="B153" s="34"/>
      <c r="C153" s="34" t="s">
        <v>313</v>
      </c>
      <c r="D153" s="53" t="s">
        <v>314</v>
      </c>
      <c r="E153" s="44">
        <f t="shared" si="0"/>
        <v>7500</v>
      </c>
      <c r="F153" s="54">
        <v>7500</v>
      </c>
      <c r="G153" s="54"/>
      <c r="H153" s="54"/>
      <c r="I153" s="51">
        <f t="shared" si="95"/>
        <v>8000</v>
      </c>
      <c r="J153" s="71">
        <v>8000</v>
      </c>
      <c r="K153" s="71"/>
      <c r="L153" s="71"/>
      <c r="M153" s="51">
        <f t="shared" si="97"/>
        <v>10000</v>
      </c>
      <c r="N153" s="71">
        <v>10000</v>
      </c>
      <c r="O153" s="71"/>
      <c r="P153" s="71"/>
      <c r="Q153" s="51">
        <f t="shared" si="99"/>
        <v>15000</v>
      </c>
      <c r="R153" s="71">
        <v>15000</v>
      </c>
      <c r="S153" s="71"/>
      <c r="T153" s="71"/>
      <c r="U153" s="22"/>
      <c r="V153" s="22"/>
      <c r="W153" s="22"/>
      <c r="X153" s="22"/>
      <c r="Y153" s="22"/>
      <c r="Z153" s="22"/>
    </row>
    <row r="154" spans="1:26" ht="21.75" customHeight="1">
      <c r="A154" s="57"/>
      <c r="B154" s="34"/>
      <c r="C154" s="34" t="s">
        <v>315</v>
      </c>
      <c r="D154" s="53" t="s">
        <v>316</v>
      </c>
      <c r="E154" s="44">
        <f t="shared" si="0"/>
        <v>23500</v>
      </c>
      <c r="F154" s="54">
        <v>23500</v>
      </c>
      <c r="G154" s="54"/>
      <c r="H154" s="54"/>
      <c r="I154" s="51">
        <f t="shared" si="95"/>
        <v>23500</v>
      </c>
      <c r="J154" s="71">
        <v>23500</v>
      </c>
      <c r="K154" s="71"/>
      <c r="L154" s="71"/>
      <c r="M154" s="51">
        <f t="shared" si="97"/>
        <v>24000</v>
      </c>
      <c r="N154" s="71">
        <v>24000</v>
      </c>
      <c r="O154" s="71"/>
      <c r="P154" s="71"/>
      <c r="Q154" s="51">
        <f t="shared" si="99"/>
        <v>24000</v>
      </c>
      <c r="R154" s="71">
        <v>24000</v>
      </c>
      <c r="S154" s="71"/>
      <c r="T154" s="71"/>
      <c r="U154" s="22"/>
      <c r="V154" s="22"/>
      <c r="W154" s="22"/>
      <c r="X154" s="22"/>
      <c r="Y154" s="22"/>
      <c r="Z154" s="22"/>
    </row>
    <row r="155" spans="1:26" ht="21.75" customHeight="1">
      <c r="A155" s="57"/>
      <c r="B155" s="34"/>
      <c r="C155" s="34" t="s">
        <v>317</v>
      </c>
      <c r="D155" s="53" t="s">
        <v>193</v>
      </c>
      <c r="E155" s="44">
        <f t="shared" si="0"/>
        <v>1735</v>
      </c>
      <c r="F155" s="54">
        <v>1735</v>
      </c>
      <c r="G155" s="54"/>
      <c r="H155" s="54"/>
      <c r="I155" s="51">
        <f t="shared" si="95"/>
        <v>1735</v>
      </c>
      <c r="J155" s="71">
        <v>1735</v>
      </c>
      <c r="K155" s="71"/>
      <c r="L155" s="71"/>
      <c r="M155" s="51">
        <f t="shared" si="97"/>
        <v>1735</v>
      </c>
      <c r="N155" s="71">
        <v>1735</v>
      </c>
      <c r="O155" s="71"/>
      <c r="P155" s="71"/>
      <c r="Q155" s="51">
        <f t="shared" si="99"/>
        <v>1735</v>
      </c>
      <c r="R155" s="71">
        <v>1735</v>
      </c>
      <c r="S155" s="71"/>
      <c r="T155" s="71"/>
      <c r="U155" s="22"/>
      <c r="V155" s="22"/>
      <c r="W155" s="22"/>
      <c r="X155" s="22"/>
      <c r="Y155" s="22"/>
      <c r="Z155" s="22"/>
    </row>
    <row r="156" spans="1:26" ht="28.5" customHeight="1">
      <c r="A156" s="57"/>
      <c r="B156" s="34" t="s">
        <v>318</v>
      </c>
      <c r="C156" s="34" t="s">
        <v>319</v>
      </c>
      <c r="D156" s="42" t="s">
        <v>309</v>
      </c>
      <c r="E156" s="44">
        <f t="shared" si="0"/>
        <v>104850</v>
      </c>
      <c r="F156" s="44">
        <f t="shared" ref="F156:H156" si="113">SUM(F157:F161)</f>
        <v>104850</v>
      </c>
      <c r="G156" s="44">
        <f t="shared" si="113"/>
        <v>0</v>
      </c>
      <c r="H156" s="44">
        <f t="shared" si="113"/>
        <v>0</v>
      </c>
      <c r="I156" s="51">
        <f t="shared" si="95"/>
        <v>105000</v>
      </c>
      <c r="J156" s="51">
        <f t="shared" ref="J156:L156" si="114">SUM(J157:J161)</f>
        <v>105000</v>
      </c>
      <c r="K156" s="51">
        <f t="shared" si="114"/>
        <v>0</v>
      </c>
      <c r="L156" s="51">
        <f t="shared" si="114"/>
        <v>0</v>
      </c>
      <c r="M156" s="51">
        <f t="shared" si="97"/>
        <v>102000</v>
      </c>
      <c r="N156" s="51">
        <f t="shared" ref="N156:P156" si="115">SUM(N157:N161)</f>
        <v>102000</v>
      </c>
      <c r="O156" s="51">
        <f t="shared" si="115"/>
        <v>0</v>
      </c>
      <c r="P156" s="51">
        <f t="shared" si="115"/>
        <v>0</v>
      </c>
      <c r="Q156" s="51">
        <f t="shared" si="99"/>
        <v>108500</v>
      </c>
      <c r="R156" s="51">
        <f t="shared" ref="R156:T156" si="116">SUM(R157:R161)</f>
        <v>108500</v>
      </c>
      <c r="S156" s="51">
        <f t="shared" si="116"/>
        <v>0</v>
      </c>
      <c r="T156" s="51">
        <f t="shared" si="116"/>
        <v>0</v>
      </c>
      <c r="U156" s="22"/>
      <c r="V156" s="22"/>
      <c r="W156" s="22"/>
      <c r="X156" s="22"/>
      <c r="Y156" s="22"/>
      <c r="Z156" s="22"/>
    </row>
    <row r="157" spans="1:26" ht="28.5" customHeight="1">
      <c r="A157" s="57"/>
      <c r="B157" s="34" t="s">
        <v>320</v>
      </c>
      <c r="C157" s="34" t="s">
        <v>321</v>
      </c>
      <c r="D157" s="42" t="s">
        <v>322</v>
      </c>
      <c r="E157" s="44">
        <f t="shared" si="0"/>
        <v>74000</v>
      </c>
      <c r="F157" s="87">
        <v>74000</v>
      </c>
      <c r="G157" s="54"/>
      <c r="H157" s="54"/>
      <c r="I157" s="51">
        <f t="shared" si="95"/>
        <v>75000</v>
      </c>
      <c r="J157" s="87">
        <v>75000</v>
      </c>
      <c r="K157" s="71"/>
      <c r="L157" s="71"/>
      <c r="M157" s="51">
        <f t="shared" si="97"/>
        <v>75000</v>
      </c>
      <c r="N157" s="87">
        <v>75000</v>
      </c>
      <c r="O157" s="71"/>
      <c r="P157" s="71"/>
      <c r="Q157" s="51">
        <f t="shared" si="99"/>
        <v>75000</v>
      </c>
      <c r="R157" s="87">
        <v>75000</v>
      </c>
      <c r="S157" s="71"/>
      <c r="T157" s="71"/>
      <c r="U157" s="22"/>
      <c r="V157" s="22"/>
      <c r="W157" s="22"/>
      <c r="X157" s="22"/>
      <c r="Y157" s="22"/>
      <c r="Z157" s="22"/>
    </row>
    <row r="158" spans="1:26" ht="33" customHeight="1">
      <c r="A158" s="57"/>
      <c r="B158" s="34" t="s">
        <v>323</v>
      </c>
      <c r="C158" s="34" t="s">
        <v>324</v>
      </c>
      <c r="D158" s="42" t="s">
        <v>325</v>
      </c>
      <c r="E158" s="44">
        <f t="shared" si="0"/>
        <v>10000</v>
      </c>
      <c r="F158" s="54">
        <v>10000</v>
      </c>
      <c r="G158" s="54"/>
      <c r="H158" s="54"/>
      <c r="I158" s="51">
        <f t="shared" si="95"/>
        <v>10000</v>
      </c>
      <c r="J158" s="71">
        <v>10000</v>
      </c>
      <c r="K158" s="71"/>
      <c r="L158" s="71"/>
      <c r="M158" s="51">
        <f t="shared" si="97"/>
        <v>10000</v>
      </c>
      <c r="N158" s="71">
        <v>10000</v>
      </c>
      <c r="O158" s="71"/>
      <c r="P158" s="71"/>
      <c r="Q158" s="51">
        <f t="shared" si="99"/>
        <v>10000</v>
      </c>
      <c r="R158" s="71">
        <v>10000</v>
      </c>
      <c r="S158" s="71"/>
      <c r="T158" s="71"/>
      <c r="U158" s="22"/>
      <c r="V158" s="22"/>
      <c r="W158" s="22"/>
      <c r="X158" s="22"/>
      <c r="Y158" s="22"/>
      <c r="Z158" s="22"/>
    </row>
    <row r="159" spans="1:26" ht="44.25" customHeight="1">
      <c r="A159" s="57"/>
      <c r="B159" s="34" t="s">
        <v>326</v>
      </c>
      <c r="C159" s="34" t="s">
        <v>327</v>
      </c>
      <c r="D159" s="42" t="s">
        <v>328</v>
      </c>
      <c r="E159" s="44">
        <f t="shared" si="0"/>
        <v>12000</v>
      </c>
      <c r="F159" s="54">
        <v>12000</v>
      </c>
      <c r="G159" s="54"/>
      <c r="H159" s="54"/>
      <c r="I159" s="51">
        <f t="shared" si="95"/>
        <v>12000</v>
      </c>
      <c r="J159" s="71">
        <v>12000</v>
      </c>
      <c r="K159" s="71"/>
      <c r="L159" s="71"/>
      <c r="M159" s="51">
        <f t="shared" si="97"/>
        <v>12000</v>
      </c>
      <c r="N159" s="71">
        <v>12000</v>
      </c>
      <c r="O159" s="71"/>
      <c r="P159" s="71"/>
      <c r="Q159" s="51">
        <f t="shared" si="99"/>
        <v>15000</v>
      </c>
      <c r="R159" s="71">
        <v>15000</v>
      </c>
      <c r="S159" s="71"/>
      <c r="T159" s="71"/>
      <c r="U159" s="22"/>
      <c r="V159" s="22"/>
      <c r="W159" s="22"/>
      <c r="X159" s="22"/>
      <c r="Y159" s="22"/>
      <c r="Z159" s="22"/>
    </row>
    <row r="160" spans="1:26" ht="57">
      <c r="A160" s="57"/>
      <c r="B160" s="34" t="s">
        <v>329</v>
      </c>
      <c r="C160" s="34" t="s">
        <v>330</v>
      </c>
      <c r="D160" s="42" t="s">
        <v>331</v>
      </c>
      <c r="E160" s="44">
        <f t="shared" si="0"/>
        <v>1850</v>
      </c>
      <c r="F160" s="87">
        <f>1500+350</f>
        <v>1850</v>
      </c>
      <c r="G160" s="54"/>
      <c r="H160" s="54"/>
      <c r="I160" s="51">
        <f t="shared" si="95"/>
        <v>1500</v>
      </c>
      <c r="J160" s="87">
        <v>1500</v>
      </c>
      <c r="K160" s="71"/>
      <c r="L160" s="71"/>
      <c r="M160" s="51">
        <f t="shared" si="97"/>
        <v>1500</v>
      </c>
      <c r="N160" s="87">
        <v>1500</v>
      </c>
      <c r="O160" s="71"/>
      <c r="P160" s="71"/>
      <c r="Q160" s="51">
        <f t="shared" si="99"/>
        <v>1500</v>
      </c>
      <c r="R160" s="87">
        <v>1500</v>
      </c>
      <c r="S160" s="71"/>
      <c r="T160" s="71"/>
      <c r="U160" s="22"/>
      <c r="V160" s="22"/>
      <c r="W160" s="22"/>
      <c r="X160" s="22"/>
      <c r="Y160" s="22"/>
      <c r="Z160" s="22"/>
    </row>
    <row r="161" spans="1:26" ht="28.5" customHeight="1">
      <c r="A161" s="57"/>
      <c r="B161" s="34" t="s">
        <v>332</v>
      </c>
      <c r="C161" s="34" t="s">
        <v>333</v>
      </c>
      <c r="D161" s="42" t="s">
        <v>334</v>
      </c>
      <c r="E161" s="44">
        <f t="shared" si="0"/>
        <v>7000</v>
      </c>
      <c r="F161" s="54">
        <v>7000</v>
      </c>
      <c r="G161" s="54"/>
      <c r="H161" s="54"/>
      <c r="I161" s="51">
        <f t="shared" si="95"/>
        <v>6500</v>
      </c>
      <c r="J161" s="71">
        <v>6500</v>
      </c>
      <c r="K161" s="71"/>
      <c r="L161" s="71"/>
      <c r="M161" s="51">
        <f t="shared" si="97"/>
        <v>3500</v>
      </c>
      <c r="N161" s="71">
        <v>3500</v>
      </c>
      <c r="O161" s="71"/>
      <c r="P161" s="71"/>
      <c r="Q161" s="51">
        <f t="shared" si="99"/>
        <v>7000</v>
      </c>
      <c r="R161" s="71">
        <v>7000</v>
      </c>
      <c r="S161" s="71"/>
      <c r="T161" s="71"/>
      <c r="U161" s="22"/>
      <c r="V161" s="22"/>
      <c r="W161" s="22"/>
      <c r="X161" s="22"/>
      <c r="Y161" s="22"/>
      <c r="Z161" s="22"/>
    </row>
    <row r="162" spans="1:26" ht="33" customHeight="1">
      <c r="A162" s="13"/>
      <c r="B162" s="48" t="s">
        <v>54</v>
      </c>
      <c r="C162" s="48" t="s">
        <v>335</v>
      </c>
      <c r="D162" s="24" t="s">
        <v>55</v>
      </c>
      <c r="E162" s="76">
        <f t="shared" si="0"/>
        <v>12780</v>
      </c>
      <c r="F162" s="85">
        <f t="shared" ref="F162:T162" si="117">F164+F165</f>
        <v>12400</v>
      </c>
      <c r="G162" s="85">
        <f t="shared" si="117"/>
        <v>0</v>
      </c>
      <c r="H162" s="85">
        <f t="shared" si="117"/>
        <v>380</v>
      </c>
      <c r="I162" s="76">
        <f t="shared" si="95"/>
        <v>12780</v>
      </c>
      <c r="J162" s="85">
        <f t="shared" si="117"/>
        <v>12400</v>
      </c>
      <c r="K162" s="85">
        <f t="shared" si="117"/>
        <v>0</v>
      </c>
      <c r="L162" s="85">
        <f t="shared" si="117"/>
        <v>380</v>
      </c>
      <c r="M162" s="76">
        <f t="shared" si="97"/>
        <v>12780</v>
      </c>
      <c r="N162" s="85">
        <f t="shared" si="117"/>
        <v>12400</v>
      </c>
      <c r="O162" s="85">
        <f t="shared" si="117"/>
        <v>0</v>
      </c>
      <c r="P162" s="85">
        <f t="shared" si="117"/>
        <v>380</v>
      </c>
      <c r="Q162" s="76">
        <f t="shared" si="99"/>
        <v>12780</v>
      </c>
      <c r="R162" s="85">
        <f t="shared" si="117"/>
        <v>12400</v>
      </c>
      <c r="S162" s="85">
        <f t="shared" si="117"/>
        <v>0</v>
      </c>
      <c r="T162" s="85">
        <f t="shared" si="117"/>
        <v>380</v>
      </c>
      <c r="U162" s="17"/>
      <c r="V162" s="17"/>
      <c r="W162" s="17"/>
      <c r="X162" s="17"/>
      <c r="Y162" s="17"/>
      <c r="Z162" s="17"/>
    </row>
    <row r="163" spans="1:26" ht="21.75" customHeight="1">
      <c r="A163" s="45"/>
      <c r="B163" s="46"/>
      <c r="C163" s="46" t="s">
        <v>354</v>
      </c>
      <c r="D163" s="39" t="s">
        <v>27</v>
      </c>
      <c r="E163" s="40">
        <f t="shared" si="0"/>
        <v>56</v>
      </c>
      <c r="F163" s="40">
        <f t="shared" ref="F163:H163" si="118">F166</f>
        <v>56</v>
      </c>
      <c r="G163" s="40">
        <f t="shared" si="118"/>
        <v>0</v>
      </c>
      <c r="H163" s="40">
        <f t="shared" si="118"/>
        <v>0</v>
      </c>
      <c r="I163" s="41">
        <f t="shared" ref="I163:I172" si="119">J163+K163+L163</f>
        <v>56</v>
      </c>
      <c r="J163" s="41">
        <f t="shared" ref="J163:L163" si="120">J166</f>
        <v>56</v>
      </c>
      <c r="K163" s="41">
        <f t="shared" si="120"/>
        <v>0</v>
      </c>
      <c r="L163" s="41">
        <f t="shared" si="120"/>
        <v>0</v>
      </c>
      <c r="M163" s="41">
        <f t="shared" ref="M163:M172" si="121">N163+O163+P163</f>
        <v>56</v>
      </c>
      <c r="N163" s="41">
        <f t="shared" ref="N163:P163" si="122">N166</f>
        <v>56</v>
      </c>
      <c r="O163" s="41">
        <f t="shared" si="122"/>
        <v>0</v>
      </c>
      <c r="P163" s="41">
        <f t="shared" si="122"/>
        <v>0</v>
      </c>
      <c r="Q163" s="41">
        <f t="shared" ref="Q163:Q172" si="123">R163+S163+T163</f>
        <v>56</v>
      </c>
      <c r="R163" s="41">
        <f t="shared" ref="R163:T163" si="124">R166</f>
        <v>56</v>
      </c>
      <c r="S163" s="41">
        <f t="shared" si="124"/>
        <v>0</v>
      </c>
      <c r="T163" s="41">
        <f t="shared" si="124"/>
        <v>0</v>
      </c>
      <c r="U163" s="47"/>
      <c r="V163" s="47"/>
      <c r="W163" s="47"/>
      <c r="X163" s="47"/>
      <c r="Y163" s="47"/>
      <c r="Z163" s="47"/>
    </row>
    <row r="164" spans="1:26" ht="27.75" customHeight="1">
      <c r="A164" s="45"/>
      <c r="B164" s="34" t="s">
        <v>342</v>
      </c>
      <c r="C164" s="34" t="s">
        <v>343</v>
      </c>
      <c r="D164" s="42" t="s">
        <v>344</v>
      </c>
      <c r="E164" s="80">
        <f t="shared" si="0"/>
        <v>1000</v>
      </c>
      <c r="F164" s="105">
        <v>1000</v>
      </c>
      <c r="G164" s="80">
        <v>0</v>
      </c>
      <c r="H164" s="80">
        <v>0</v>
      </c>
      <c r="I164" s="80">
        <f t="shared" si="119"/>
        <v>1000</v>
      </c>
      <c r="J164" s="105">
        <v>1000</v>
      </c>
      <c r="K164" s="80">
        <v>0</v>
      </c>
      <c r="L164" s="80">
        <v>0</v>
      </c>
      <c r="M164" s="80">
        <f t="shared" si="121"/>
        <v>1000</v>
      </c>
      <c r="N164" s="105">
        <v>1000</v>
      </c>
      <c r="O164" s="80">
        <v>0</v>
      </c>
      <c r="P164" s="80">
        <v>0</v>
      </c>
      <c r="Q164" s="80">
        <f t="shared" si="123"/>
        <v>1000</v>
      </c>
      <c r="R164" s="105">
        <v>1000</v>
      </c>
      <c r="S164" s="80">
        <v>0</v>
      </c>
      <c r="T164" s="80">
        <v>0</v>
      </c>
      <c r="U164" s="47"/>
      <c r="V164" s="47"/>
      <c r="W164" s="47"/>
      <c r="X164" s="47"/>
      <c r="Y164" s="47"/>
      <c r="Z164" s="47"/>
    </row>
    <row r="165" spans="1:26" ht="31.5" customHeight="1">
      <c r="A165" s="81"/>
      <c r="B165" s="63" t="s">
        <v>345</v>
      </c>
      <c r="C165" s="63" t="s">
        <v>346</v>
      </c>
      <c r="D165" s="82" t="s">
        <v>347</v>
      </c>
      <c r="E165" s="80">
        <f t="shared" si="0"/>
        <v>11780</v>
      </c>
      <c r="F165" s="80">
        <f>F167+F168+F169+F170</f>
        <v>11400</v>
      </c>
      <c r="G165" s="80">
        <f t="shared" ref="G165:H165" si="125">G167+G168+G169+G170</f>
        <v>0</v>
      </c>
      <c r="H165" s="80">
        <f t="shared" si="125"/>
        <v>380</v>
      </c>
      <c r="I165" s="80">
        <f t="shared" si="119"/>
        <v>11780</v>
      </c>
      <c r="J165" s="80">
        <f>J167+J168+J169+J170</f>
        <v>11400</v>
      </c>
      <c r="K165" s="80">
        <f t="shared" ref="K165:L165" si="126">K167+K168+K169+K170</f>
        <v>0</v>
      </c>
      <c r="L165" s="80">
        <f t="shared" si="126"/>
        <v>380</v>
      </c>
      <c r="M165" s="80">
        <f t="shared" si="121"/>
        <v>11780</v>
      </c>
      <c r="N165" s="80">
        <f>N167+N168+N169+N170</f>
        <v>11400</v>
      </c>
      <c r="O165" s="80">
        <f t="shared" ref="O165:P165" si="127">O167+O168+O169+O170</f>
        <v>0</v>
      </c>
      <c r="P165" s="80">
        <f t="shared" si="127"/>
        <v>380</v>
      </c>
      <c r="Q165" s="80">
        <f t="shared" si="123"/>
        <v>11780</v>
      </c>
      <c r="R165" s="80">
        <f>R167+R168+R169+R170</f>
        <v>11400</v>
      </c>
      <c r="S165" s="80">
        <f t="shared" ref="S165:T165" si="128">S167+S168+S169+S170</f>
        <v>0</v>
      </c>
      <c r="T165" s="80">
        <f t="shared" si="128"/>
        <v>380</v>
      </c>
      <c r="U165" s="83"/>
      <c r="V165" s="83"/>
      <c r="W165" s="83"/>
      <c r="X165" s="83"/>
      <c r="Y165" s="83"/>
      <c r="Z165" s="83"/>
    </row>
    <row r="166" spans="1:26" ht="21.75" customHeight="1">
      <c r="A166" s="45"/>
      <c r="B166" s="46"/>
      <c r="C166" s="46" t="s">
        <v>354</v>
      </c>
      <c r="D166" s="39" t="s">
        <v>27</v>
      </c>
      <c r="E166" s="40">
        <f t="shared" si="0"/>
        <v>56</v>
      </c>
      <c r="F166" s="41">
        <f>48+8</f>
        <v>56</v>
      </c>
      <c r="G166" s="41"/>
      <c r="H166" s="41"/>
      <c r="I166" s="41">
        <f t="shared" si="119"/>
        <v>56</v>
      </c>
      <c r="J166" s="41">
        <f>48+8</f>
        <v>56</v>
      </c>
      <c r="K166" s="41"/>
      <c r="L166" s="41"/>
      <c r="M166" s="41">
        <f t="shared" si="121"/>
        <v>56</v>
      </c>
      <c r="N166" s="41">
        <f>48+8</f>
        <v>56</v>
      </c>
      <c r="O166" s="41"/>
      <c r="P166" s="41"/>
      <c r="Q166" s="41">
        <f t="shared" si="123"/>
        <v>56</v>
      </c>
      <c r="R166" s="41">
        <f>48+8</f>
        <v>56</v>
      </c>
      <c r="S166" s="41"/>
      <c r="T166" s="41"/>
      <c r="U166" s="47"/>
      <c r="V166" s="47"/>
      <c r="W166" s="47"/>
      <c r="X166" s="47"/>
      <c r="Y166" s="47"/>
      <c r="Z166" s="47"/>
    </row>
    <row r="167" spans="1:26" ht="21.75" customHeight="1">
      <c r="A167" s="84"/>
      <c r="B167" s="34"/>
      <c r="C167" s="34" t="s">
        <v>348</v>
      </c>
      <c r="D167" s="53" t="s">
        <v>349</v>
      </c>
      <c r="E167" s="44">
        <f t="shared" si="0"/>
        <v>6700</v>
      </c>
      <c r="F167" s="87">
        <v>6700</v>
      </c>
      <c r="G167" s="54"/>
      <c r="H167" s="54"/>
      <c r="I167" s="51">
        <f t="shared" si="119"/>
        <v>6700</v>
      </c>
      <c r="J167" s="87">
        <v>6700</v>
      </c>
      <c r="K167" s="71"/>
      <c r="L167" s="71"/>
      <c r="M167" s="51">
        <f t="shared" si="121"/>
        <v>6700</v>
      </c>
      <c r="N167" s="87">
        <v>6700</v>
      </c>
      <c r="O167" s="71"/>
      <c r="P167" s="71"/>
      <c r="Q167" s="51">
        <f t="shared" si="123"/>
        <v>6700</v>
      </c>
      <c r="R167" s="87">
        <v>6700</v>
      </c>
      <c r="S167" s="71"/>
      <c r="T167" s="71"/>
      <c r="U167" s="22"/>
      <c r="V167" s="22"/>
      <c r="W167" s="22"/>
      <c r="X167" s="22"/>
      <c r="Y167" s="22"/>
      <c r="Z167" s="22"/>
    </row>
    <row r="168" spans="1:26" ht="21.75" customHeight="1">
      <c r="A168" s="84"/>
      <c r="B168" s="34"/>
      <c r="C168" s="34" t="s">
        <v>350</v>
      </c>
      <c r="D168" s="53" t="s">
        <v>351</v>
      </c>
      <c r="E168" s="44">
        <f t="shared" si="0"/>
        <v>2250</v>
      </c>
      <c r="F168" s="87">
        <v>2250</v>
      </c>
      <c r="G168" s="54"/>
      <c r="H168" s="54"/>
      <c r="I168" s="51">
        <f t="shared" si="119"/>
        <v>2250</v>
      </c>
      <c r="J168" s="87">
        <v>2250</v>
      </c>
      <c r="K168" s="71"/>
      <c r="L168" s="71"/>
      <c r="M168" s="51">
        <f t="shared" si="121"/>
        <v>2250</v>
      </c>
      <c r="N168" s="87">
        <v>2250</v>
      </c>
      <c r="O168" s="71"/>
      <c r="P168" s="71"/>
      <c r="Q168" s="51">
        <f t="shared" si="123"/>
        <v>2250</v>
      </c>
      <c r="R168" s="87">
        <v>2250</v>
      </c>
      <c r="S168" s="71"/>
      <c r="T168" s="71"/>
      <c r="U168" s="22"/>
      <c r="V168" s="22"/>
      <c r="W168" s="22"/>
      <c r="X168" s="22"/>
      <c r="Y168" s="22"/>
      <c r="Z168" s="22"/>
    </row>
    <row r="169" spans="1:26" s="86" customFormat="1" ht="43.9" customHeight="1">
      <c r="A169" s="84"/>
      <c r="B169" s="34"/>
      <c r="C169" s="34" t="s">
        <v>352</v>
      </c>
      <c r="D169" s="53" t="s">
        <v>358</v>
      </c>
      <c r="E169" s="51">
        <f t="shared" si="0"/>
        <v>1500</v>
      </c>
      <c r="F169" s="87">
        <v>1500</v>
      </c>
      <c r="G169" s="53"/>
      <c r="H169" s="61"/>
      <c r="I169" s="51">
        <f t="shared" si="119"/>
        <v>1500</v>
      </c>
      <c r="J169" s="87">
        <v>1500</v>
      </c>
      <c r="K169" s="53"/>
      <c r="L169" s="61"/>
      <c r="M169" s="51">
        <f t="shared" si="121"/>
        <v>1500</v>
      </c>
      <c r="N169" s="87">
        <v>1500</v>
      </c>
      <c r="O169" s="53"/>
      <c r="P169" s="61"/>
      <c r="Q169" s="51">
        <f t="shared" si="123"/>
        <v>1500</v>
      </c>
      <c r="R169" s="87">
        <v>1500</v>
      </c>
      <c r="S169" s="53"/>
      <c r="T169" s="61"/>
      <c r="U169" s="22"/>
      <c r="V169" s="22"/>
      <c r="W169" s="22"/>
      <c r="X169" s="22"/>
      <c r="Y169" s="22"/>
      <c r="Z169" s="22"/>
    </row>
    <row r="170" spans="1:26" s="86" customFormat="1" ht="28.5">
      <c r="A170" s="84"/>
      <c r="B170" s="34"/>
      <c r="C170" s="34" t="s">
        <v>355</v>
      </c>
      <c r="D170" s="53" t="s">
        <v>359</v>
      </c>
      <c r="E170" s="51">
        <f t="shared" ref="E170" si="129">F170+G170+H170</f>
        <v>1330</v>
      </c>
      <c r="F170" s="87">
        <v>950</v>
      </c>
      <c r="G170" s="71"/>
      <c r="H170" s="71">
        <v>380</v>
      </c>
      <c r="I170" s="51">
        <f t="shared" si="119"/>
        <v>1330</v>
      </c>
      <c r="J170" s="87">
        <v>950</v>
      </c>
      <c r="K170" s="71"/>
      <c r="L170" s="71">
        <v>380</v>
      </c>
      <c r="M170" s="51">
        <f t="shared" si="121"/>
        <v>1330</v>
      </c>
      <c r="N170" s="87">
        <v>950</v>
      </c>
      <c r="O170" s="71"/>
      <c r="P170" s="71">
        <v>380</v>
      </c>
      <c r="Q170" s="51">
        <f t="shared" si="123"/>
        <v>1330</v>
      </c>
      <c r="R170" s="87">
        <v>950</v>
      </c>
      <c r="S170" s="71"/>
      <c r="T170" s="71">
        <v>380</v>
      </c>
      <c r="U170" s="22"/>
      <c r="V170" s="22"/>
      <c r="W170" s="22"/>
      <c r="X170" s="22"/>
      <c r="Y170" s="22"/>
      <c r="Z170" s="22"/>
    </row>
    <row r="171" spans="1:26" ht="33" customHeight="1">
      <c r="A171" s="13"/>
      <c r="B171" s="48" t="s">
        <v>336</v>
      </c>
      <c r="C171" s="48" t="s">
        <v>337</v>
      </c>
      <c r="D171" s="24" t="s">
        <v>338</v>
      </c>
      <c r="E171" s="25">
        <f t="shared" si="0"/>
        <v>46313</v>
      </c>
      <c r="F171" s="25">
        <v>7064</v>
      </c>
      <c r="G171" s="25">
        <v>39249</v>
      </c>
      <c r="H171" s="25">
        <v>0</v>
      </c>
      <c r="I171" s="85">
        <f t="shared" si="119"/>
        <v>0</v>
      </c>
      <c r="J171" s="85">
        <v>0</v>
      </c>
      <c r="K171" s="85">
        <v>0</v>
      </c>
      <c r="L171" s="85">
        <v>0</v>
      </c>
      <c r="M171" s="85">
        <f t="shared" si="121"/>
        <v>0</v>
      </c>
      <c r="N171" s="85"/>
      <c r="O171" s="85"/>
      <c r="P171" s="85">
        <v>0</v>
      </c>
      <c r="Q171" s="85">
        <f t="shared" si="123"/>
        <v>0</v>
      </c>
      <c r="R171" s="85"/>
      <c r="S171" s="85"/>
      <c r="T171" s="85">
        <v>0</v>
      </c>
      <c r="U171" s="17"/>
      <c r="V171" s="17"/>
      <c r="W171" s="17"/>
      <c r="X171" s="17"/>
      <c r="Y171" s="17"/>
      <c r="Z171" s="17"/>
    </row>
    <row r="172" spans="1:26" ht="62.25" hidden="1" customHeight="1">
      <c r="A172" s="13"/>
      <c r="B172" s="48" t="s">
        <v>339</v>
      </c>
      <c r="C172" s="48" t="s">
        <v>340</v>
      </c>
      <c r="D172" s="24" t="s">
        <v>341</v>
      </c>
      <c r="E172" s="25">
        <f t="shared" si="0"/>
        <v>0</v>
      </c>
      <c r="F172" s="25"/>
      <c r="G172" s="25">
        <v>0</v>
      </c>
      <c r="H172" s="25"/>
      <c r="I172" s="85">
        <f t="shared" si="119"/>
        <v>0</v>
      </c>
      <c r="J172" s="85"/>
      <c r="K172" s="85"/>
      <c r="L172" s="85"/>
      <c r="M172" s="85">
        <f t="shared" si="121"/>
        <v>0</v>
      </c>
      <c r="N172" s="85"/>
      <c r="O172" s="85"/>
      <c r="P172" s="85"/>
      <c r="Q172" s="85">
        <f t="shared" si="123"/>
        <v>0</v>
      </c>
      <c r="R172" s="85"/>
      <c r="S172" s="85"/>
      <c r="T172" s="85"/>
      <c r="U172" s="17"/>
      <c r="V172" s="17"/>
      <c r="W172" s="17"/>
      <c r="X172" s="17"/>
      <c r="Y172" s="17"/>
      <c r="Z172" s="17"/>
    </row>
    <row r="173" spans="1:26" ht="15.75" customHeight="1">
      <c r="A173" s="1"/>
      <c r="B173" s="1"/>
      <c r="C173" s="1"/>
      <c r="D173" s="1"/>
      <c r="E173" s="1"/>
      <c r="F173" s="1"/>
      <c r="G173" s="1"/>
      <c r="H173" s="1"/>
      <c r="I173" s="106"/>
      <c r="J173" s="106"/>
      <c r="K173" s="106"/>
      <c r="L173" s="106"/>
      <c r="M173" s="106"/>
      <c r="N173" s="106"/>
      <c r="O173" s="106"/>
      <c r="P173" s="106"/>
      <c r="Q173" s="106"/>
      <c r="R173" s="106"/>
      <c r="S173" s="106"/>
      <c r="T173" s="106"/>
      <c r="U173" s="1"/>
      <c r="V173" s="1"/>
      <c r="W173" s="1"/>
      <c r="X173" s="1"/>
      <c r="Y173" s="1"/>
      <c r="Z173" s="1"/>
    </row>
    <row r="174" spans="1:26" ht="15.75" customHeight="1"/>
    <row r="175" spans="1:26" ht="15.75" customHeight="1"/>
    <row r="176" spans="1:2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7:Z172"/>
  <mergeCells count="10">
    <mergeCell ref="B2:T2"/>
    <mergeCell ref="B3:T3"/>
    <mergeCell ref="B4:T4"/>
    <mergeCell ref="Q6:T6"/>
    <mergeCell ref="E6:H6"/>
    <mergeCell ref="I6:L6"/>
    <mergeCell ref="M6:P6"/>
    <mergeCell ref="D6:D7"/>
    <mergeCell ref="C6:C7"/>
    <mergeCell ref="B6:B7"/>
  </mergeCells>
  <pageMargins left="0.17" right="0.17" top="0.27" bottom="0.17" header="0" footer="0"/>
  <pageSetup scale="4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N999"/>
  <sheetViews>
    <sheetView zoomScaleNormal="100" workbookViewId="0">
      <pane xSplit="5" ySplit="5" topLeftCell="F6" activePane="bottomRight" state="frozen"/>
      <selection activeCell="G171" sqref="G171"/>
      <selection pane="topRight" activeCell="G171" sqref="G171"/>
      <selection pane="bottomLeft" activeCell="G171" sqref="G171"/>
      <selection pane="bottomRight" activeCell="G171" sqref="G171"/>
    </sheetView>
  </sheetViews>
  <sheetFormatPr defaultColWidth="14.42578125" defaultRowHeight="15" customHeight="1" outlineLevelCol="1"/>
  <cols>
    <col min="1" max="2" width="3.42578125" style="140" customWidth="1"/>
    <col min="3" max="3" width="11.42578125" style="140" customWidth="1"/>
    <col min="4" max="4" width="8" style="140" customWidth="1"/>
    <col min="5" max="5" width="55.28515625" style="140" customWidth="1"/>
    <col min="6" max="6" width="14" style="140" customWidth="1"/>
    <col min="7" max="7" width="14.140625" style="140" customWidth="1"/>
    <col min="8" max="8" width="14.85546875" style="140" hidden="1" customWidth="1" outlineLevel="1"/>
    <col min="9" max="9" width="14.42578125" style="140" hidden="1" customWidth="1" outlineLevel="1"/>
    <col min="10" max="10" width="12.28515625" style="140" hidden="1" customWidth="1" outlineLevel="1"/>
    <col min="11" max="11" width="12.28515625" style="140" customWidth="1" collapsed="1"/>
    <col min="12" max="13" width="12.28515625" style="140" customWidth="1"/>
    <col min="14" max="14" width="66.85546875" style="140" customWidth="1"/>
    <col min="15" max="16384" width="14.42578125" style="140"/>
  </cols>
  <sheetData>
    <row r="1" spans="1:13" hidden="1">
      <c r="A1" s="136"/>
      <c r="B1" s="136"/>
      <c r="C1" s="137"/>
      <c r="D1" s="136"/>
      <c r="E1" s="136" t="e">
        <f>#REF!+(#REF!*4/100)-#REF!</f>
        <v>#REF!</v>
      </c>
      <c r="F1" s="138"/>
      <c r="G1" s="139"/>
      <c r="H1" s="139" t="e">
        <f>H6-H169-#REF!</f>
        <v>#REF!</v>
      </c>
      <c r="I1" s="139" t="e">
        <f>I6-I169-#REF!</f>
        <v>#REF!</v>
      </c>
      <c r="J1" s="139" t="e">
        <f>J6-J169-#REF!</f>
        <v>#REF!</v>
      </c>
      <c r="K1" s="139"/>
      <c r="L1" s="139"/>
      <c r="M1" s="139"/>
    </row>
    <row r="2" spans="1:13" ht="15.75" customHeight="1">
      <c r="A2" s="141"/>
      <c r="B2" s="141"/>
      <c r="C2" s="436" t="s">
        <v>0</v>
      </c>
      <c r="D2" s="437"/>
      <c r="E2" s="437"/>
      <c r="F2" s="437"/>
      <c r="G2" s="437"/>
      <c r="H2" s="437"/>
      <c r="I2" s="437"/>
      <c r="J2" s="437"/>
      <c r="K2" s="142"/>
      <c r="L2" s="142"/>
      <c r="M2" s="142"/>
    </row>
    <row r="3" spans="1:13" ht="19.5" customHeight="1">
      <c r="A3" s="141"/>
      <c r="B3" s="141"/>
      <c r="C3" s="438" t="s">
        <v>1</v>
      </c>
      <c r="D3" s="437"/>
      <c r="E3" s="437"/>
      <c r="F3" s="437"/>
      <c r="G3" s="437"/>
      <c r="H3" s="437"/>
      <c r="I3" s="437"/>
      <c r="J3" s="437"/>
      <c r="K3" s="142"/>
      <c r="L3" s="142"/>
      <c r="M3" s="142"/>
    </row>
    <row r="4" spans="1:13" ht="46.9" customHeight="1">
      <c r="A4" s="141"/>
      <c r="B4" s="141"/>
      <c r="C4" s="439" t="s">
        <v>360</v>
      </c>
      <c r="D4" s="440"/>
      <c r="E4" s="440"/>
      <c r="F4" s="440"/>
      <c r="G4" s="440"/>
      <c r="H4" s="440"/>
      <c r="I4" s="440"/>
      <c r="J4" s="440"/>
      <c r="K4" s="142"/>
      <c r="L4" s="142"/>
      <c r="M4" s="142"/>
    </row>
    <row r="5" spans="1:13" ht="78" customHeight="1">
      <c r="A5" s="143"/>
      <c r="B5" s="143"/>
      <c r="C5" s="144" t="s">
        <v>2</v>
      </c>
      <c r="D5" s="144" t="s">
        <v>3</v>
      </c>
      <c r="E5" s="144" t="s">
        <v>4</v>
      </c>
      <c r="F5" s="145" t="s">
        <v>5</v>
      </c>
      <c r="G5" s="146" t="s">
        <v>6</v>
      </c>
      <c r="H5" s="146" t="s">
        <v>7</v>
      </c>
      <c r="I5" s="146" t="s">
        <v>8</v>
      </c>
      <c r="J5" s="146" t="s">
        <v>9</v>
      </c>
      <c r="K5" s="146" t="s">
        <v>98</v>
      </c>
      <c r="L5" s="146" t="s">
        <v>390</v>
      </c>
      <c r="M5" s="146" t="s">
        <v>98</v>
      </c>
    </row>
    <row r="6" spans="1:13" ht="28.5" customHeight="1">
      <c r="A6" s="147" t="str">
        <f>IF((F6+G6)&gt;0,"a","b")</f>
        <v>a</v>
      </c>
      <c r="B6" s="147"/>
      <c r="C6" s="148" t="s">
        <v>14</v>
      </c>
      <c r="D6" s="148">
        <v>0</v>
      </c>
      <c r="E6" s="149" t="s">
        <v>15</v>
      </c>
      <c r="F6" s="150">
        <f>F10+F20+F64+F77+F118+F138+F147+F169+F170+F160</f>
        <v>1069789.568</v>
      </c>
      <c r="G6" s="16">
        <f>G10+G20+G64+G77+G118+G138+G147+G169+G170+G160</f>
        <v>1224841</v>
      </c>
      <c r="H6" s="16">
        <f>H10+H20+H64+H77+H118+H138+H147+H169+H170+H160</f>
        <v>1210642</v>
      </c>
      <c r="I6" s="16">
        <f>I10+I20+I64+I77+I118+I138+I147+I169+I170+I160</f>
        <v>1228072</v>
      </c>
      <c r="J6" s="16">
        <f>J10+J20+J64+J77+J118+J138+J147+J169+J170+J160</f>
        <v>1247007</v>
      </c>
      <c r="K6" s="150">
        <f>G6-F6</f>
        <v>155051.43200000003</v>
      </c>
      <c r="L6" s="16">
        <f>L10+L20+L64+L77+L118+L138+L147+L169+L170+L160</f>
        <v>1237641</v>
      </c>
      <c r="M6" s="16">
        <f>L6-G6</f>
        <v>12800</v>
      </c>
    </row>
    <row r="7" spans="1:13" ht="24.75" customHeight="1">
      <c r="A7" s="147" t="str">
        <f t="shared" ref="A7:A70" si="0">IF((F7+G7)&gt;0,"a","b")</f>
        <v>a</v>
      </c>
      <c r="B7" s="151"/>
      <c r="C7" s="152"/>
      <c r="D7" s="153" t="s">
        <v>354</v>
      </c>
      <c r="E7" s="154" t="s">
        <v>16</v>
      </c>
      <c r="F7" s="155">
        <f t="shared" ref="F7:J7" si="1">F8+F9</f>
        <v>6359</v>
      </c>
      <c r="G7" s="21">
        <f t="shared" si="1"/>
        <v>7947</v>
      </c>
      <c r="H7" s="21">
        <f t="shared" si="1"/>
        <v>8047</v>
      </c>
      <c r="I7" s="21">
        <f t="shared" si="1"/>
        <v>8147</v>
      </c>
      <c r="J7" s="21">
        <f t="shared" si="1"/>
        <v>6477</v>
      </c>
      <c r="K7" s="155">
        <f t="shared" ref="K7:K70" si="2">G7-F7</f>
        <v>1588</v>
      </c>
      <c r="L7" s="21">
        <f t="shared" ref="L7" si="3">L8+L9</f>
        <v>7947</v>
      </c>
      <c r="M7" s="21">
        <f t="shared" ref="M7:M70" si="4">L7-G7</f>
        <v>0</v>
      </c>
    </row>
    <row r="8" spans="1:13" ht="24.75" customHeight="1">
      <c r="A8" s="147" t="str">
        <f t="shared" si="0"/>
        <v>a</v>
      </c>
      <c r="B8" s="151"/>
      <c r="C8" s="152"/>
      <c r="D8" s="153" t="s">
        <v>354</v>
      </c>
      <c r="E8" s="154" t="s">
        <v>17</v>
      </c>
      <c r="F8" s="155">
        <f>F11+F21+F65+F78+F119+F148+F161</f>
        <v>1407</v>
      </c>
      <c r="G8" s="21">
        <f>G11+G21+G65+G78+G119+G148+G161</f>
        <v>1425</v>
      </c>
      <c r="H8" s="21">
        <f>H11+H21+H65+H78+H119+H148+H161</f>
        <v>1425</v>
      </c>
      <c r="I8" s="21">
        <f>I11+I21+I65+I78+I119+I148+I161</f>
        <v>1425</v>
      </c>
      <c r="J8" s="21">
        <f>J11+J21+J65+J78+J119+J148+J161</f>
        <v>1425</v>
      </c>
      <c r="K8" s="155">
        <f t="shared" si="2"/>
        <v>18</v>
      </c>
      <c r="L8" s="21">
        <f>L11+L21+L65+L78+L119+L148+L161</f>
        <v>1425</v>
      </c>
      <c r="M8" s="21">
        <f t="shared" si="4"/>
        <v>0</v>
      </c>
    </row>
    <row r="9" spans="1:13" ht="24.75" customHeight="1">
      <c r="A9" s="147" t="str">
        <f t="shared" si="0"/>
        <v>a</v>
      </c>
      <c r="B9" s="151"/>
      <c r="C9" s="152"/>
      <c r="D9" s="153" t="s">
        <v>354</v>
      </c>
      <c r="E9" s="154" t="s">
        <v>18</v>
      </c>
      <c r="F9" s="155">
        <v>4952</v>
      </c>
      <c r="G9" s="21">
        <f>4952+1300+270</f>
        <v>6522</v>
      </c>
      <c r="H9" s="21">
        <v>6622</v>
      </c>
      <c r="I9" s="21">
        <f>H9+100</f>
        <v>6722</v>
      </c>
      <c r="J9" s="21">
        <f>F9+100</f>
        <v>5052</v>
      </c>
      <c r="K9" s="155">
        <f t="shared" si="2"/>
        <v>1570</v>
      </c>
      <c r="L9" s="21">
        <f>4952+1300+270</f>
        <v>6522</v>
      </c>
      <c r="M9" s="21">
        <f t="shared" si="4"/>
        <v>0</v>
      </c>
    </row>
    <row r="10" spans="1:13" ht="28.5" customHeight="1">
      <c r="A10" s="147" t="str">
        <f t="shared" si="0"/>
        <v>a</v>
      </c>
      <c r="B10" s="147"/>
      <c r="C10" s="156" t="s">
        <v>19</v>
      </c>
      <c r="D10" s="156" t="s">
        <v>20</v>
      </c>
      <c r="E10" s="157" t="s">
        <v>21</v>
      </c>
      <c r="F10" s="158">
        <f t="shared" ref="F10:J10" si="5">F12+F16+F18+F14</f>
        <v>29630</v>
      </c>
      <c r="G10" s="85">
        <f t="shared" si="5"/>
        <v>30565</v>
      </c>
      <c r="H10" s="85">
        <f t="shared" si="5"/>
        <v>30725</v>
      </c>
      <c r="I10" s="85">
        <f t="shared" si="5"/>
        <v>30735</v>
      </c>
      <c r="J10" s="85">
        <f t="shared" si="5"/>
        <v>30765</v>
      </c>
      <c r="K10" s="158">
        <f t="shared" si="2"/>
        <v>935</v>
      </c>
      <c r="L10" s="85">
        <f t="shared" ref="L10" si="6">L12+L16+L18+L14</f>
        <v>30565</v>
      </c>
      <c r="M10" s="85">
        <f t="shared" si="4"/>
        <v>0</v>
      </c>
    </row>
    <row r="11" spans="1:13" ht="24" customHeight="1">
      <c r="A11" s="147" t="str">
        <f t="shared" si="0"/>
        <v>a</v>
      </c>
      <c r="B11" s="147"/>
      <c r="C11" s="156"/>
      <c r="D11" s="156" t="s">
        <v>354</v>
      </c>
      <c r="E11" s="159" t="s">
        <v>27</v>
      </c>
      <c r="F11" s="160">
        <f>F13+F17+F15+F19</f>
        <v>589</v>
      </c>
      <c r="G11" s="28">
        <f>G13+G17+G15+G19</f>
        <v>599</v>
      </c>
      <c r="H11" s="28">
        <f>H13+H17+H15+H19</f>
        <v>599</v>
      </c>
      <c r="I11" s="28">
        <f>I13+I17+I15+I19</f>
        <v>599</v>
      </c>
      <c r="J11" s="28">
        <f>J13+J17+J15+J19</f>
        <v>599</v>
      </c>
      <c r="K11" s="160">
        <f t="shared" si="2"/>
        <v>10</v>
      </c>
      <c r="L11" s="28">
        <f>L13+L17+L15+L19</f>
        <v>599</v>
      </c>
      <c r="M11" s="28">
        <f t="shared" si="4"/>
        <v>0</v>
      </c>
    </row>
    <row r="12" spans="1:13" ht="28.5" customHeight="1">
      <c r="A12" s="147" t="str">
        <f t="shared" si="0"/>
        <v>a</v>
      </c>
      <c r="B12" s="147"/>
      <c r="C12" s="161" t="s">
        <v>28</v>
      </c>
      <c r="D12" s="161" t="s">
        <v>29</v>
      </c>
      <c r="E12" s="162" t="s">
        <v>30</v>
      </c>
      <c r="F12" s="163">
        <v>7940</v>
      </c>
      <c r="G12" s="37">
        <v>7940</v>
      </c>
      <c r="H12" s="37">
        <v>7950</v>
      </c>
      <c r="I12" s="37">
        <v>7950</v>
      </c>
      <c r="J12" s="37">
        <v>7950</v>
      </c>
      <c r="K12" s="163">
        <f t="shared" si="2"/>
        <v>0</v>
      </c>
      <c r="L12" s="37">
        <v>7940</v>
      </c>
      <c r="M12" s="37">
        <f t="shared" si="4"/>
        <v>0</v>
      </c>
    </row>
    <row r="13" spans="1:13" ht="23.45" customHeight="1">
      <c r="A13" s="147" t="str">
        <f t="shared" si="0"/>
        <v>a</v>
      </c>
      <c r="B13" s="147"/>
      <c r="C13" s="161"/>
      <c r="D13" s="161" t="s">
        <v>354</v>
      </c>
      <c r="E13" s="164" t="s">
        <v>27</v>
      </c>
      <c r="F13" s="165">
        <v>196</v>
      </c>
      <c r="G13" s="41">
        <f>196+4</f>
        <v>200</v>
      </c>
      <c r="H13" s="41">
        <v>200</v>
      </c>
      <c r="I13" s="41">
        <v>200</v>
      </c>
      <c r="J13" s="41">
        <v>200</v>
      </c>
      <c r="K13" s="165">
        <f t="shared" si="2"/>
        <v>4</v>
      </c>
      <c r="L13" s="41">
        <f>196+4</f>
        <v>200</v>
      </c>
      <c r="M13" s="41">
        <f t="shared" si="4"/>
        <v>0</v>
      </c>
    </row>
    <row r="14" spans="1:13" ht="28.5" customHeight="1">
      <c r="A14" s="147" t="str">
        <f t="shared" si="0"/>
        <v>a</v>
      </c>
      <c r="B14" s="147"/>
      <c r="C14" s="161" t="s">
        <v>33</v>
      </c>
      <c r="D14" s="161" t="s">
        <v>34</v>
      </c>
      <c r="E14" s="166" t="s">
        <v>35</v>
      </c>
      <c r="F14" s="163">
        <v>5345</v>
      </c>
      <c r="G14" s="38">
        <v>5345</v>
      </c>
      <c r="H14" s="38">
        <v>5520</v>
      </c>
      <c r="I14" s="38">
        <v>5520</v>
      </c>
      <c r="J14" s="38">
        <v>5520</v>
      </c>
      <c r="K14" s="167">
        <f t="shared" si="2"/>
        <v>0</v>
      </c>
      <c r="L14" s="38">
        <v>5345</v>
      </c>
      <c r="M14" s="38">
        <f t="shared" si="4"/>
        <v>0</v>
      </c>
    </row>
    <row r="15" spans="1:13" ht="20.25" customHeight="1">
      <c r="A15" s="147" t="str">
        <f t="shared" si="0"/>
        <v>a</v>
      </c>
      <c r="B15" s="147"/>
      <c r="C15" s="161"/>
      <c r="D15" s="161" t="s">
        <v>354</v>
      </c>
      <c r="E15" s="164" t="s">
        <v>27</v>
      </c>
      <c r="F15" s="165">
        <v>319</v>
      </c>
      <c r="G15" s="41">
        <v>319</v>
      </c>
      <c r="H15" s="41">
        <v>319</v>
      </c>
      <c r="I15" s="41">
        <v>319</v>
      </c>
      <c r="J15" s="41">
        <v>319</v>
      </c>
      <c r="K15" s="165">
        <f t="shared" si="2"/>
        <v>0</v>
      </c>
      <c r="L15" s="41">
        <v>319</v>
      </c>
      <c r="M15" s="41">
        <f t="shared" si="4"/>
        <v>0</v>
      </c>
    </row>
    <row r="16" spans="1:13" ht="27" customHeight="1">
      <c r="A16" s="147" t="str">
        <f t="shared" si="0"/>
        <v>a</v>
      </c>
      <c r="B16" s="168"/>
      <c r="C16" s="161" t="s">
        <v>36</v>
      </c>
      <c r="D16" s="161" t="s">
        <v>37</v>
      </c>
      <c r="E16" s="162" t="s">
        <v>38</v>
      </c>
      <c r="F16" s="163">
        <v>2900</v>
      </c>
      <c r="G16" s="51">
        <v>2880</v>
      </c>
      <c r="H16" s="51">
        <v>2855</v>
      </c>
      <c r="I16" s="51">
        <v>2865</v>
      </c>
      <c r="J16" s="51">
        <v>2895</v>
      </c>
      <c r="K16" s="169">
        <f t="shared" si="2"/>
        <v>-20</v>
      </c>
      <c r="L16" s="51">
        <v>2880</v>
      </c>
      <c r="M16" s="51">
        <f t="shared" si="4"/>
        <v>0</v>
      </c>
    </row>
    <row r="17" spans="1:14" ht="18.75" customHeight="1">
      <c r="A17" s="147" t="str">
        <f t="shared" si="0"/>
        <v>a</v>
      </c>
      <c r="B17" s="170"/>
      <c r="C17" s="171"/>
      <c r="D17" s="171" t="s">
        <v>354</v>
      </c>
      <c r="E17" s="164" t="s">
        <v>41</v>
      </c>
      <c r="F17" s="165">
        <v>51</v>
      </c>
      <c r="G17" s="41">
        <v>51</v>
      </c>
      <c r="H17" s="41">
        <v>51</v>
      </c>
      <c r="I17" s="41">
        <v>51</v>
      </c>
      <c r="J17" s="41">
        <v>51</v>
      </c>
      <c r="K17" s="165">
        <f t="shared" si="2"/>
        <v>0</v>
      </c>
      <c r="L17" s="41">
        <v>51</v>
      </c>
      <c r="M17" s="41">
        <f t="shared" si="4"/>
        <v>0</v>
      </c>
    </row>
    <row r="18" spans="1:14" ht="90">
      <c r="A18" s="147" t="str">
        <f t="shared" si="0"/>
        <v>a</v>
      </c>
      <c r="B18" s="147"/>
      <c r="C18" s="161" t="s">
        <v>42</v>
      </c>
      <c r="D18" s="161" t="s">
        <v>43</v>
      </c>
      <c r="E18" s="172" t="s">
        <v>44</v>
      </c>
      <c r="F18" s="163">
        <v>13445</v>
      </c>
      <c r="G18" s="37">
        <v>14400</v>
      </c>
      <c r="H18" s="37">
        <v>14400</v>
      </c>
      <c r="I18" s="37">
        <v>14400</v>
      </c>
      <c r="J18" s="37">
        <v>14400</v>
      </c>
      <c r="K18" s="163">
        <f t="shared" si="2"/>
        <v>955</v>
      </c>
      <c r="L18" s="37">
        <v>14400</v>
      </c>
      <c r="M18" s="37">
        <f t="shared" si="4"/>
        <v>0</v>
      </c>
      <c r="N18" s="173" t="s">
        <v>363</v>
      </c>
    </row>
    <row r="19" spans="1:14" ht="24" customHeight="1">
      <c r="A19" s="147" t="str">
        <f t="shared" si="0"/>
        <v>a</v>
      </c>
      <c r="B19" s="147"/>
      <c r="C19" s="161"/>
      <c r="D19" s="161" t="s">
        <v>354</v>
      </c>
      <c r="E19" s="164" t="s">
        <v>27</v>
      </c>
      <c r="F19" s="165">
        <v>23</v>
      </c>
      <c r="G19" s="41">
        <v>29</v>
      </c>
      <c r="H19" s="41">
        <v>29</v>
      </c>
      <c r="I19" s="41">
        <v>29</v>
      </c>
      <c r="J19" s="41">
        <v>29</v>
      </c>
      <c r="K19" s="165">
        <f t="shared" si="2"/>
        <v>6</v>
      </c>
      <c r="L19" s="41">
        <v>29</v>
      </c>
      <c r="M19" s="41">
        <f t="shared" si="4"/>
        <v>0</v>
      </c>
    </row>
    <row r="20" spans="1:14" ht="18" customHeight="1">
      <c r="A20" s="147" t="str">
        <f t="shared" si="0"/>
        <v>a</v>
      </c>
      <c r="B20" s="147"/>
      <c r="C20" s="174" t="s">
        <v>31</v>
      </c>
      <c r="D20" s="174" t="s">
        <v>47</v>
      </c>
      <c r="E20" s="157" t="s">
        <v>32</v>
      </c>
      <c r="F20" s="158">
        <f t="shared" ref="F20:J20" si="7">F22+F23+F39+F41+F47+F48+F49+F50+F51+F52+F54+F45+F53+F62+F63</f>
        <v>676892.53799999994</v>
      </c>
      <c r="G20" s="85">
        <f t="shared" si="7"/>
        <v>759690</v>
      </c>
      <c r="H20" s="85">
        <f t="shared" si="7"/>
        <v>761760</v>
      </c>
      <c r="I20" s="85">
        <f t="shared" si="7"/>
        <v>778260</v>
      </c>
      <c r="J20" s="85">
        <f t="shared" si="7"/>
        <v>794860</v>
      </c>
      <c r="K20" s="158">
        <f t="shared" si="2"/>
        <v>82797.462000000058</v>
      </c>
      <c r="L20" s="85">
        <f t="shared" ref="L20" si="8">L22+L23+L39+L41+L47+L48+L49+L50+L51+L52+L54+L45+L53+L62+L63</f>
        <v>751590</v>
      </c>
      <c r="M20" s="85">
        <f t="shared" si="4"/>
        <v>-8100</v>
      </c>
    </row>
    <row r="21" spans="1:14" ht="24" customHeight="1">
      <c r="A21" s="147" t="str">
        <f t="shared" si="0"/>
        <v>a</v>
      </c>
      <c r="B21" s="170"/>
      <c r="C21" s="175"/>
      <c r="D21" s="175" t="s">
        <v>354</v>
      </c>
      <c r="E21" s="159" t="s">
        <v>27</v>
      </c>
      <c r="F21" s="160">
        <f t="shared" ref="F21:J21" si="9">F24+F40</f>
        <v>111</v>
      </c>
      <c r="G21" s="28">
        <f t="shared" si="9"/>
        <v>111</v>
      </c>
      <c r="H21" s="28">
        <f t="shared" si="9"/>
        <v>111</v>
      </c>
      <c r="I21" s="28">
        <f t="shared" si="9"/>
        <v>111</v>
      </c>
      <c r="J21" s="28">
        <f t="shared" si="9"/>
        <v>111</v>
      </c>
      <c r="K21" s="160">
        <f t="shared" si="2"/>
        <v>0</v>
      </c>
      <c r="L21" s="28">
        <f t="shared" ref="L21" si="10">L24+L40</f>
        <v>111</v>
      </c>
      <c r="M21" s="28">
        <f t="shared" si="4"/>
        <v>0</v>
      </c>
    </row>
    <row r="22" spans="1:14" ht="120">
      <c r="A22" s="147" t="str">
        <f t="shared" si="0"/>
        <v>a</v>
      </c>
      <c r="B22" s="176"/>
      <c r="C22" s="161" t="s">
        <v>56</v>
      </c>
      <c r="D22" s="161" t="s">
        <v>57</v>
      </c>
      <c r="E22" s="166" t="s">
        <v>58</v>
      </c>
      <c r="F22" s="169">
        <v>598257.6</v>
      </c>
      <c r="G22" s="93">
        <f>614200+53900+1800</f>
        <v>669900</v>
      </c>
      <c r="H22" s="93">
        <f>G22+15800</f>
        <v>685700</v>
      </c>
      <c r="I22" s="93">
        <f>H22+15800</f>
        <v>701500</v>
      </c>
      <c r="J22" s="93">
        <f>I22+15800</f>
        <v>717300</v>
      </c>
      <c r="K22" s="169">
        <f t="shared" si="2"/>
        <v>71642.400000000023</v>
      </c>
      <c r="L22" s="93">
        <f>614200+53900+1800</f>
        <v>669900</v>
      </c>
      <c r="M22" s="93">
        <f t="shared" si="4"/>
        <v>0</v>
      </c>
      <c r="N22" s="173" t="s">
        <v>365</v>
      </c>
    </row>
    <row r="23" spans="1:14" ht="28.5">
      <c r="A23" s="147" t="str">
        <f t="shared" si="0"/>
        <v>a</v>
      </c>
      <c r="B23" s="176"/>
      <c r="C23" s="161" t="s">
        <v>59</v>
      </c>
      <c r="D23" s="161" t="s">
        <v>60</v>
      </c>
      <c r="E23" s="166" t="s">
        <v>61</v>
      </c>
      <c r="F23" s="169">
        <f t="shared" ref="F23" si="11">SUM(F25:F38)</f>
        <v>11895</v>
      </c>
      <c r="G23" s="51">
        <f t="shared" ref="G23:J23" si="12">SUM(G25:G38)</f>
        <v>11910</v>
      </c>
      <c r="H23" s="51">
        <f t="shared" si="12"/>
        <v>11910</v>
      </c>
      <c r="I23" s="51">
        <f t="shared" si="12"/>
        <v>11910</v>
      </c>
      <c r="J23" s="51">
        <f t="shared" si="12"/>
        <v>11910</v>
      </c>
      <c r="K23" s="169">
        <f t="shared" si="2"/>
        <v>15</v>
      </c>
      <c r="L23" s="51">
        <f t="shared" ref="L23" si="13">SUM(L25:L38)</f>
        <v>11910</v>
      </c>
      <c r="M23" s="51">
        <f t="shared" si="4"/>
        <v>0</v>
      </c>
    </row>
    <row r="24" spans="1:14" ht="18" customHeight="1">
      <c r="A24" s="147" t="str">
        <f t="shared" si="0"/>
        <v>a</v>
      </c>
      <c r="B24" s="147"/>
      <c r="C24" s="161"/>
      <c r="D24" s="161" t="s">
        <v>354</v>
      </c>
      <c r="E24" s="164" t="s">
        <v>27</v>
      </c>
      <c r="F24" s="165">
        <v>25</v>
      </c>
      <c r="G24" s="41">
        <v>25</v>
      </c>
      <c r="H24" s="41">
        <v>25</v>
      </c>
      <c r="I24" s="41">
        <v>25</v>
      </c>
      <c r="J24" s="41">
        <v>25</v>
      </c>
      <c r="K24" s="165">
        <f t="shared" si="2"/>
        <v>0</v>
      </c>
      <c r="L24" s="41">
        <v>25</v>
      </c>
      <c r="M24" s="41">
        <f t="shared" si="4"/>
        <v>0</v>
      </c>
    </row>
    <row r="25" spans="1:14" ht="25.5" customHeight="1">
      <c r="A25" s="147" t="str">
        <f t="shared" si="0"/>
        <v>a</v>
      </c>
      <c r="B25" s="176"/>
      <c r="C25" s="161"/>
      <c r="D25" s="161" t="s">
        <v>62</v>
      </c>
      <c r="E25" s="177" t="s">
        <v>63</v>
      </c>
      <c r="F25" s="178">
        <v>2439.9</v>
      </c>
      <c r="G25" s="71">
        <v>2470.0000000000005</v>
      </c>
      <c r="H25" s="71">
        <v>2470.0000000000005</v>
      </c>
      <c r="I25" s="71">
        <v>2470.0000000000005</v>
      </c>
      <c r="J25" s="71">
        <v>2470.0000000000005</v>
      </c>
      <c r="K25" s="179">
        <f t="shared" si="2"/>
        <v>30.100000000000364</v>
      </c>
      <c r="L25" s="71">
        <v>2470.0000000000005</v>
      </c>
      <c r="M25" s="71">
        <f t="shared" si="4"/>
        <v>0</v>
      </c>
    </row>
    <row r="26" spans="1:14" ht="33" customHeight="1">
      <c r="A26" s="147" t="str">
        <f t="shared" si="0"/>
        <v>a</v>
      </c>
      <c r="B26" s="176"/>
      <c r="C26" s="161"/>
      <c r="D26" s="161" t="s">
        <v>64</v>
      </c>
      <c r="E26" s="177" t="s">
        <v>65</v>
      </c>
      <c r="F26" s="178">
        <v>2843.26</v>
      </c>
      <c r="G26" s="71">
        <v>2845</v>
      </c>
      <c r="H26" s="71">
        <v>2845</v>
      </c>
      <c r="I26" s="71">
        <v>2845</v>
      </c>
      <c r="J26" s="71">
        <v>2845</v>
      </c>
      <c r="K26" s="179">
        <f t="shared" si="2"/>
        <v>1.7399999999997817</v>
      </c>
      <c r="L26" s="71">
        <v>2845</v>
      </c>
      <c r="M26" s="71">
        <f t="shared" si="4"/>
        <v>0</v>
      </c>
    </row>
    <row r="27" spans="1:14" ht="21.75" customHeight="1">
      <c r="A27" s="147" t="str">
        <f t="shared" si="0"/>
        <v>a</v>
      </c>
      <c r="B27" s="176"/>
      <c r="C27" s="161"/>
      <c r="D27" s="161" t="s">
        <v>66</v>
      </c>
      <c r="E27" s="177" t="s">
        <v>67</v>
      </c>
      <c r="F27" s="178">
        <v>2164.8200000000002</v>
      </c>
      <c r="G27" s="71">
        <v>2165</v>
      </c>
      <c r="H27" s="71">
        <v>2165</v>
      </c>
      <c r="I27" s="71">
        <v>2165</v>
      </c>
      <c r="J27" s="71">
        <v>2165</v>
      </c>
      <c r="K27" s="179">
        <f t="shared" si="2"/>
        <v>0.17999999999983629</v>
      </c>
      <c r="L27" s="71">
        <v>2165</v>
      </c>
      <c r="M27" s="71">
        <f t="shared" si="4"/>
        <v>0</v>
      </c>
    </row>
    <row r="28" spans="1:14" ht="21" customHeight="1">
      <c r="A28" s="147" t="str">
        <f t="shared" si="0"/>
        <v>a</v>
      </c>
      <c r="B28" s="176"/>
      <c r="C28" s="161"/>
      <c r="D28" s="161" t="s">
        <v>68</v>
      </c>
      <c r="E28" s="177" t="s">
        <v>69</v>
      </c>
      <c r="F28" s="178">
        <v>556.66</v>
      </c>
      <c r="G28" s="71">
        <v>557</v>
      </c>
      <c r="H28" s="71">
        <v>557</v>
      </c>
      <c r="I28" s="71">
        <v>557</v>
      </c>
      <c r="J28" s="71">
        <v>557</v>
      </c>
      <c r="K28" s="179">
        <f t="shared" si="2"/>
        <v>0.34000000000003183</v>
      </c>
      <c r="L28" s="71">
        <v>557</v>
      </c>
      <c r="M28" s="71">
        <f t="shared" si="4"/>
        <v>0</v>
      </c>
    </row>
    <row r="29" spans="1:14" ht="35.25" customHeight="1">
      <c r="A29" s="147" t="str">
        <f t="shared" si="0"/>
        <v>a</v>
      </c>
      <c r="B29" s="176"/>
      <c r="C29" s="161"/>
      <c r="D29" s="161" t="s">
        <v>70</v>
      </c>
      <c r="E29" s="177" t="s">
        <v>71</v>
      </c>
      <c r="F29" s="178">
        <v>141.72</v>
      </c>
      <c r="G29" s="71">
        <v>142</v>
      </c>
      <c r="H29" s="71">
        <v>142</v>
      </c>
      <c r="I29" s="71">
        <v>142</v>
      </c>
      <c r="J29" s="71">
        <v>142</v>
      </c>
      <c r="K29" s="179">
        <f t="shared" si="2"/>
        <v>0.28000000000000114</v>
      </c>
      <c r="L29" s="71">
        <v>142</v>
      </c>
      <c r="M29" s="71">
        <f t="shared" si="4"/>
        <v>0</v>
      </c>
    </row>
    <row r="30" spans="1:14" ht="33" customHeight="1">
      <c r="A30" s="147" t="str">
        <f t="shared" si="0"/>
        <v>a</v>
      </c>
      <c r="B30" s="176"/>
      <c r="C30" s="161"/>
      <c r="D30" s="161" t="s">
        <v>72</v>
      </c>
      <c r="E30" s="177" t="s">
        <v>73</v>
      </c>
      <c r="F30" s="178">
        <v>326.2</v>
      </c>
      <c r="G30" s="71">
        <v>326</v>
      </c>
      <c r="H30" s="71">
        <v>326</v>
      </c>
      <c r="I30" s="71">
        <v>326</v>
      </c>
      <c r="J30" s="71">
        <v>326</v>
      </c>
      <c r="K30" s="179">
        <f t="shared" si="2"/>
        <v>-0.19999999999998863</v>
      </c>
      <c r="L30" s="71">
        <v>326</v>
      </c>
      <c r="M30" s="71">
        <f t="shared" si="4"/>
        <v>0</v>
      </c>
    </row>
    <row r="31" spans="1:14" ht="33.75" customHeight="1">
      <c r="A31" s="147" t="str">
        <f t="shared" si="0"/>
        <v>a</v>
      </c>
      <c r="B31" s="176"/>
      <c r="C31" s="161"/>
      <c r="D31" s="161" t="s">
        <v>74</v>
      </c>
      <c r="E31" s="177" t="s">
        <v>75</v>
      </c>
      <c r="F31" s="178">
        <v>54.6</v>
      </c>
      <c r="G31" s="71">
        <v>55</v>
      </c>
      <c r="H31" s="71">
        <v>55</v>
      </c>
      <c r="I31" s="71">
        <v>55</v>
      </c>
      <c r="J31" s="71">
        <v>55</v>
      </c>
      <c r="K31" s="179">
        <f t="shared" si="2"/>
        <v>0.39999999999999858</v>
      </c>
      <c r="L31" s="71">
        <v>55</v>
      </c>
      <c r="M31" s="71">
        <f t="shared" si="4"/>
        <v>0</v>
      </c>
    </row>
    <row r="32" spans="1:14" ht="42.75" customHeight="1">
      <c r="A32" s="147" t="str">
        <f t="shared" si="0"/>
        <v>a</v>
      </c>
      <c r="B32" s="176"/>
      <c r="C32" s="161"/>
      <c r="D32" s="161" t="s">
        <v>76</v>
      </c>
      <c r="E32" s="177" t="s">
        <v>77</v>
      </c>
      <c r="F32" s="178">
        <v>354.07</v>
      </c>
      <c r="G32" s="71">
        <v>354</v>
      </c>
      <c r="H32" s="71">
        <v>354</v>
      </c>
      <c r="I32" s="71">
        <v>354</v>
      </c>
      <c r="J32" s="71">
        <v>354</v>
      </c>
      <c r="K32" s="179">
        <f t="shared" si="2"/>
        <v>-6.9999999999993179E-2</v>
      </c>
      <c r="L32" s="71">
        <v>354</v>
      </c>
      <c r="M32" s="71">
        <f t="shared" si="4"/>
        <v>0</v>
      </c>
    </row>
    <row r="33" spans="1:14" ht="36.75" customHeight="1">
      <c r="A33" s="147" t="str">
        <f t="shared" si="0"/>
        <v>a</v>
      </c>
      <c r="B33" s="176"/>
      <c r="C33" s="161"/>
      <c r="D33" s="161" t="s">
        <v>78</v>
      </c>
      <c r="E33" s="177" t="s">
        <v>79</v>
      </c>
      <c r="F33" s="178">
        <v>326.39999999999998</v>
      </c>
      <c r="G33" s="71">
        <v>326</v>
      </c>
      <c r="H33" s="71">
        <v>326</v>
      </c>
      <c r="I33" s="71">
        <v>326</v>
      </c>
      <c r="J33" s="71">
        <v>326</v>
      </c>
      <c r="K33" s="179">
        <f t="shared" si="2"/>
        <v>-0.39999999999997726</v>
      </c>
      <c r="L33" s="71">
        <v>326</v>
      </c>
      <c r="M33" s="71">
        <f t="shared" si="4"/>
        <v>0</v>
      </c>
    </row>
    <row r="34" spans="1:14" ht="27" customHeight="1">
      <c r="A34" s="147" t="str">
        <f t="shared" si="0"/>
        <v>a</v>
      </c>
      <c r="B34" s="176"/>
      <c r="C34" s="161"/>
      <c r="D34" s="161" t="s">
        <v>80</v>
      </c>
      <c r="E34" s="177" t="s">
        <v>81</v>
      </c>
      <c r="F34" s="178">
        <v>115.2</v>
      </c>
      <c r="G34" s="71">
        <v>110</v>
      </c>
      <c r="H34" s="71">
        <v>110</v>
      </c>
      <c r="I34" s="71">
        <v>110</v>
      </c>
      <c r="J34" s="71">
        <v>110</v>
      </c>
      <c r="K34" s="179">
        <f t="shared" si="2"/>
        <v>-5.2000000000000028</v>
      </c>
      <c r="L34" s="71">
        <v>110</v>
      </c>
      <c r="M34" s="71">
        <f t="shared" si="4"/>
        <v>0</v>
      </c>
    </row>
    <row r="35" spans="1:14" ht="28.5" customHeight="1">
      <c r="A35" s="147" t="str">
        <f t="shared" si="0"/>
        <v>a</v>
      </c>
      <c r="B35" s="176"/>
      <c r="C35" s="161"/>
      <c r="D35" s="161" t="s">
        <v>82</v>
      </c>
      <c r="E35" s="177" t="s">
        <v>83</v>
      </c>
      <c r="F35" s="178">
        <v>394.87</v>
      </c>
      <c r="G35" s="71">
        <v>395</v>
      </c>
      <c r="H35" s="71">
        <v>395</v>
      </c>
      <c r="I35" s="71">
        <v>395</v>
      </c>
      <c r="J35" s="71">
        <v>395</v>
      </c>
      <c r="K35" s="179">
        <f t="shared" si="2"/>
        <v>0.12999999999999545</v>
      </c>
      <c r="L35" s="71">
        <v>395</v>
      </c>
      <c r="M35" s="71">
        <f t="shared" si="4"/>
        <v>0</v>
      </c>
    </row>
    <row r="36" spans="1:14" ht="20.25" customHeight="1">
      <c r="A36" s="147" t="str">
        <f t="shared" si="0"/>
        <v>a</v>
      </c>
      <c r="B36" s="176"/>
      <c r="C36" s="161"/>
      <c r="D36" s="161" t="s">
        <v>84</v>
      </c>
      <c r="E36" s="177" t="s">
        <v>85</v>
      </c>
      <c r="F36" s="178">
        <v>132.30000000000001</v>
      </c>
      <c r="G36" s="71">
        <v>200</v>
      </c>
      <c r="H36" s="71">
        <v>200</v>
      </c>
      <c r="I36" s="71">
        <v>200</v>
      </c>
      <c r="J36" s="71">
        <v>200</v>
      </c>
      <c r="K36" s="179">
        <f t="shared" si="2"/>
        <v>67.699999999999989</v>
      </c>
      <c r="L36" s="71">
        <v>200</v>
      </c>
      <c r="M36" s="71">
        <f t="shared" si="4"/>
        <v>0</v>
      </c>
    </row>
    <row r="37" spans="1:14" ht="28.5">
      <c r="A37" s="147" t="str">
        <f t="shared" si="0"/>
        <v>a</v>
      </c>
      <c r="B37" s="176"/>
      <c r="C37" s="161"/>
      <c r="D37" s="161" t="s">
        <v>86</v>
      </c>
      <c r="E37" s="177" t="s">
        <v>87</v>
      </c>
      <c r="F37" s="178">
        <v>800</v>
      </c>
      <c r="G37" s="71">
        <v>720</v>
      </c>
      <c r="H37" s="71">
        <v>720</v>
      </c>
      <c r="I37" s="71">
        <v>720</v>
      </c>
      <c r="J37" s="71">
        <v>720</v>
      </c>
      <c r="K37" s="179">
        <f t="shared" si="2"/>
        <v>-80</v>
      </c>
      <c r="L37" s="71">
        <v>720</v>
      </c>
      <c r="M37" s="71">
        <f t="shared" si="4"/>
        <v>0</v>
      </c>
    </row>
    <row r="38" spans="1:14" ht="23.25" customHeight="1">
      <c r="A38" s="147" t="str">
        <f t="shared" si="0"/>
        <v>a</v>
      </c>
      <c r="B38" s="176"/>
      <c r="C38" s="161"/>
      <c r="D38" s="161" t="s">
        <v>88</v>
      </c>
      <c r="E38" s="180" t="s">
        <v>89</v>
      </c>
      <c r="F38" s="181">
        <v>1245</v>
      </c>
      <c r="G38" s="71">
        <v>1245</v>
      </c>
      <c r="H38" s="71">
        <v>1245</v>
      </c>
      <c r="I38" s="71">
        <v>1245</v>
      </c>
      <c r="J38" s="71">
        <v>1245</v>
      </c>
      <c r="K38" s="179">
        <f t="shared" si="2"/>
        <v>0</v>
      </c>
      <c r="L38" s="71">
        <v>1245</v>
      </c>
      <c r="M38" s="71">
        <f t="shared" si="4"/>
        <v>0</v>
      </c>
    </row>
    <row r="39" spans="1:14" ht="53.45" customHeight="1">
      <c r="A39" s="147" t="str">
        <f t="shared" si="0"/>
        <v>a</v>
      </c>
      <c r="B39" s="176"/>
      <c r="C39" s="161" t="s">
        <v>90</v>
      </c>
      <c r="D39" s="161" t="s">
        <v>91</v>
      </c>
      <c r="E39" s="182" t="s">
        <v>92</v>
      </c>
      <c r="F39" s="183">
        <v>12770</v>
      </c>
      <c r="G39" s="93">
        <f>12770+2500+8100</f>
        <v>23370</v>
      </c>
      <c r="H39" s="93">
        <v>15700</v>
      </c>
      <c r="I39" s="93">
        <v>16500</v>
      </c>
      <c r="J39" s="93">
        <v>17300</v>
      </c>
      <c r="K39" s="169">
        <f t="shared" si="2"/>
        <v>10600</v>
      </c>
      <c r="L39" s="93">
        <f>12770+2500</f>
        <v>15270</v>
      </c>
      <c r="M39" s="93">
        <f t="shared" si="4"/>
        <v>-8100</v>
      </c>
      <c r="N39" s="184" t="s">
        <v>366</v>
      </c>
    </row>
    <row r="40" spans="1:14" ht="18" customHeight="1">
      <c r="A40" s="147" t="str">
        <f t="shared" si="0"/>
        <v>a</v>
      </c>
      <c r="B40" s="147"/>
      <c r="C40" s="161"/>
      <c r="D40" s="161" t="s">
        <v>354</v>
      </c>
      <c r="E40" s="164" t="s">
        <v>27</v>
      </c>
      <c r="F40" s="165">
        <v>86</v>
      </c>
      <c r="G40" s="41">
        <v>86</v>
      </c>
      <c r="H40" s="41">
        <v>86</v>
      </c>
      <c r="I40" s="41">
        <v>86</v>
      </c>
      <c r="J40" s="41">
        <v>86</v>
      </c>
      <c r="K40" s="165">
        <f t="shared" si="2"/>
        <v>0</v>
      </c>
      <c r="L40" s="41">
        <v>86</v>
      </c>
      <c r="M40" s="41">
        <f t="shared" si="4"/>
        <v>0</v>
      </c>
    </row>
    <row r="41" spans="1:14" ht="29.45" customHeight="1">
      <c r="A41" s="147" t="str">
        <f t="shared" si="0"/>
        <v>a</v>
      </c>
      <c r="B41" s="185"/>
      <c r="C41" s="161" t="s">
        <v>93</v>
      </c>
      <c r="D41" s="161" t="s">
        <v>94</v>
      </c>
      <c r="E41" s="182" t="s">
        <v>95</v>
      </c>
      <c r="F41" s="163">
        <f t="shared" ref="F41" si="14">SUM(F42:F44)</f>
        <v>729.96</v>
      </c>
      <c r="G41" s="37">
        <f>SUM(G42:G44)</f>
        <v>740</v>
      </c>
      <c r="H41" s="37">
        <f>SUM(H42:H44)</f>
        <v>740</v>
      </c>
      <c r="I41" s="37">
        <f>SUM(I42:I44)</f>
        <v>740</v>
      </c>
      <c r="J41" s="37">
        <f>SUM(J42:J44)</f>
        <v>740</v>
      </c>
      <c r="K41" s="163">
        <f t="shared" si="2"/>
        <v>10.039999999999964</v>
      </c>
      <c r="L41" s="37">
        <f>SUM(L42:L44)</f>
        <v>740</v>
      </c>
      <c r="M41" s="37">
        <f t="shared" si="4"/>
        <v>0</v>
      </c>
    </row>
    <row r="42" spans="1:14" ht="31.5" customHeight="1">
      <c r="A42" s="147" t="str">
        <f t="shared" si="0"/>
        <v>a</v>
      </c>
      <c r="B42" s="176"/>
      <c r="C42" s="161"/>
      <c r="D42" s="161" t="s">
        <v>96</v>
      </c>
      <c r="E42" s="186" t="s">
        <v>97</v>
      </c>
      <c r="F42" s="187">
        <v>170.06</v>
      </c>
      <c r="G42" s="71">
        <v>190</v>
      </c>
      <c r="H42" s="71">
        <v>190</v>
      </c>
      <c r="I42" s="71">
        <v>190</v>
      </c>
      <c r="J42" s="71">
        <v>190</v>
      </c>
      <c r="K42" s="179">
        <f t="shared" si="2"/>
        <v>19.939999999999998</v>
      </c>
      <c r="L42" s="71">
        <v>190</v>
      </c>
      <c r="M42" s="71">
        <f t="shared" si="4"/>
        <v>0</v>
      </c>
    </row>
    <row r="43" spans="1:14" ht="34.5" customHeight="1">
      <c r="A43" s="147" t="str">
        <f t="shared" si="0"/>
        <v>a</v>
      </c>
      <c r="B43" s="176"/>
      <c r="C43" s="161"/>
      <c r="D43" s="161" t="s">
        <v>99</v>
      </c>
      <c r="E43" s="177" t="s">
        <v>100</v>
      </c>
      <c r="F43" s="178">
        <f>132+55.9</f>
        <v>187.9</v>
      </c>
      <c r="G43" s="71">
        <v>175</v>
      </c>
      <c r="H43" s="71">
        <v>175</v>
      </c>
      <c r="I43" s="71">
        <v>175</v>
      </c>
      <c r="J43" s="71">
        <v>175</v>
      </c>
      <c r="K43" s="179">
        <f t="shared" si="2"/>
        <v>-12.900000000000006</v>
      </c>
      <c r="L43" s="71">
        <v>175</v>
      </c>
      <c r="M43" s="71">
        <f t="shared" si="4"/>
        <v>0</v>
      </c>
    </row>
    <row r="44" spans="1:14" ht="31.15" customHeight="1">
      <c r="A44" s="147" t="str">
        <f t="shared" si="0"/>
        <v>a</v>
      </c>
      <c r="B44" s="176"/>
      <c r="C44" s="161"/>
      <c r="D44" s="161" t="s">
        <v>101</v>
      </c>
      <c r="E44" s="188" t="s">
        <v>102</v>
      </c>
      <c r="F44" s="178">
        <v>372</v>
      </c>
      <c r="G44" s="71">
        <v>375</v>
      </c>
      <c r="H44" s="71">
        <v>375</v>
      </c>
      <c r="I44" s="71">
        <v>375</v>
      </c>
      <c r="J44" s="71">
        <v>375</v>
      </c>
      <c r="K44" s="179">
        <f t="shared" si="2"/>
        <v>3</v>
      </c>
      <c r="L44" s="71">
        <v>375</v>
      </c>
      <c r="M44" s="71">
        <f t="shared" si="4"/>
        <v>0</v>
      </c>
    </row>
    <row r="45" spans="1:14" ht="51" customHeight="1">
      <c r="A45" s="147" t="str">
        <f t="shared" si="0"/>
        <v>a</v>
      </c>
      <c r="B45" s="176"/>
      <c r="C45" s="161" t="s">
        <v>103</v>
      </c>
      <c r="D45" s="161" t="s">
        <v>104</v>
      </c>
      <c r="E45" s="162" t="s">
        <v>105</v>
      </c>
      <c r="F45" s="169">
        <f t="shared" ref="F45:L45" si="15">F46</f>
        <v>240</v>
      </c>
      <c r="G45" s="51">
        <f t="shared" si="15"/>
        <v>240</v>
      </c>
      <c r="H45" s="51">
        <f t="shared" si="15"/>
        <v>260</v>
      </c>
      <c r="I45" s="51">
        <f t="shared" si="15"/>
        <v>260</v>
      </c>
      <c r="J45" s="51">
        <f t="shared" si="15"/>
        <v>260</v>
      </c>
      <c r="K45" s="169">
        <f t="shared" si="2"/>
        <v>0</v>
      </c>
      <c r="L45" s="51">
        <f t="shared" si="15"/>
        <v>240</v>
      </c>
      <c r="M45" s="51">
        <f t="shared" si="4"/>
        <v>0</v>
      </c>
    </row>
    <row r="46" spans="1:14" ht="28.5" customHeight="1">
      <c r="A46" s="147" t="str">
        <f t="shared" si="0"/>
        <v>a</v>
      </c>
      <c r="B46" s="189" t="s">
        <v>106</v>
      </c>
      <c r="C46" s="190"/>
      <c r="D46" s="190" t="s">
        <v>107</v>
      </c>
      <c r="E46" s="191" t="s">
        <v>108</v>
      </c>
      <c r="F46" s="192">
        <v>240</v>
      </c>
      <c r="G46" s="65">
        <v>240</v>
      </c>
      <c r="H46" s="65">
        <v>260</v>
      </c>
      <c r="I46" s="65">
        <v>260</v>
      </c>
      <c r="J46" s="65">
        <v>260</v>
      </c>
      <c r="K46" s="193">
        <f t="shared" si="2"/>
        <v>0</v>
      </c>
      <c r="L46" s="65">
        <v>240</v>
      </c>
      <c r="M46" s="65">
        <f t="shared" si="4"/>
        <v>0</v>
      </c>
    </row>
    <row r="47" spans="1:14" ht="33.75" customHeight="1">
      <c r="A47" s="147" t="str">
        <f t="shared" si="0"/>
        <v>a</v>
      </c>
      <c r="B47" s="176"/>
      <c r="C47" s="161" t="s">
        <v>109</v>
      </c>
      <c r="D47" s="161" t="s">
        <v>110</v>
      </c>
      <c r="E47" s="166" t="s">
        <v>111</v>
      </c>
      <c r="F47" s="163">
        <v>22980</v>
      </c>
      <c r="G47" s="51">
        <v>22980</v>
      </c>
      <c r="H47" s="51">
        <v>16900</v>
      </c>
      <c r="I47" s="51">
        <v>16900</v>
      </c>
      <c r="J47" s="51">
        <v>16900</v>
      </c>
      <c r="K47" s="169">
        <f t="shared" si="2"/>
        <v>0</v>
      </c>
      <c r="L47" s="51">
        <v>22980</v>
      </c>
      <c r="M47" s="51">
        <f t="shared" si="4"/>
        <v>0</v>
      </c>
    </row>
    <row r="48" spans="1:14" ht="24" customHeight="1">
      <c r="A48" s="147" t="str">
        <f t="shared" si="0"/>
        <v>a</v>
      </c>
      <c r="B48" s="176"/>
      <c r="C48" s="161" t="s">
        <v>112</v>
      </c>
      <c r="D48" s="161" t="s">
        <v>113</v>
      </c>
      <c r="E48" s="166" t="s">
        <v>114</v>
      </c>
      <c r="F48" s="163">
        <v>1628</v>
      </c>
      <c r="G48" s="51">
        <v>1650</v>
      </c>
      <c r="H48" s="51">
        <v>1650</v>
      </c>
      <c r="I48" s="51">
        <v>1650</v>
      </c>
      <c r="J48" s="51">
        <v>1650</v>
      </c>
      <c r="K48" s="193">
        <f t="shared" si="2"/>
        <v>22</v>
      </c>
      <c r="L48" s="51">
        <v>1650</v>
      </c>
      <c r="M48" s="51">
        <f t="shared" si="4"/>
        <v>0</v>
      </c>
    </row>
    <row r="49" spans="1:13" ht="42.75" customHeight="1">
      <c r="A49" s="147" t="str">
        <f t="shared" si="0"/>
        <v>a</v>
      </c>
      <c r="B49" s="176"/>
      <c r="C49" s="161" t="s">
        <v>115</v>
      </c>
      <c r="D49" s="161" t="s">
        <v>116</v>
      </c>
      <c r="E49" s="194" t="s">
        <v>117</v>
      </c>
      <c r="F49" s="169">
        <v>3140</v>
      </c>
      <c r="G49" s="51">
        <v>3140</v>
      </c>
      <c r="H49" s="51">
        <v>3140</v>
      </c>
      <c r="I49" s="51">
        <v>3140</v>
      </c>
      <c r="J49" s="51">
        <v>3140</v>
      </c>
      <c r="K49" s="193">
        <f t="shared" si="2"/>
        <v>0</v>
      </c>
      <c r="L49" s="51">
        <v>3140</v>
      </c>
      <c r="M49" s="51">
        <f t="shared" si="4"/>
        <v>0</v>
      </c>
    </row>
    <row r="50" spans="1:13" ht="28.5" customHeight="1">
      <c r="A50" s="147" t="str">
        <f t="shared" si="0"/>
        <v>a</v>
      </c>
      <c r="B50" s="176"/>
      <c r="C50" s="161" t="s">
        <v>118</v>
      </c>
      <c r="D50" s="161" t="s">
        <v>119</v>
      </c>
      <c r="E50" s="166" t="s">
        <v>120</v>
      </c>
      <c r="F50" s="163">
        <v>210</v>
      </c>
      <c r="G50" s="51">
        <v>210</v>
      </c>
      <c r="H50" s="51">
        <v>210</v>
      </c>
      <c r="I50" s="51">
        <v>210</v>
      </c>
      <c r="J50" s="51">
        <v>210</v>
      </c>
      <c r="K50" s="169">
        <f t="shared" si="2"/>
        <v>0</v>
      </c>
      <c r="L50" s="51">
        <v>210</v>
      </c>
      <c r="M50" s="51">
        <f t="shared" si="4"/>
        <v>0</v>
      </c>
    </row>
    <row r="51" spans="1:13" ht="32.25" customHeight="1">
      <c r="A51" s="147" t="str">
        <f t="shared" si="0"/>
        <v>a</v>
      </c>
      <c r="B51" s="176"/>
      <c r="C51" s="161" t="s">
        <v>121</v>
      </c>
      <c r="D51" s="161" t="s">
        <v>122</v>
      </c>
      <c r="E51" s="166" t="s">
        <v>123</v>
      </c>
      <c r="F51" s="163">
        <v>630</v>
      </c>
      <c r="G51" s="51">
        <v>850</v>
      </c>
      <c r="H51" s="51">
        <v>850</v>
      </c>
      <c r="I51" s="51">
        <v>750</v>
      </c>
      <c r="J51" s="51">
        <v>750</v>
      </c>
      <c r="K51" s="169">
        <f t="shared" si="2"/>
        <v>220</v>
      </c>
      <c r="L51" s="51">
        <v>850</v>
      </c>
      <c r="M51" s="51">
        <f t="shared" si="4"/>
        <v>0</v>
      </c>
    </row>
    <row r="52" spans="1:13" ht="34.5" customHeight="1">
      <c r="A52" s="147" t="str">
        <f t="shared" si="0"/>
        <v>a</v>
      </c>
      <c r="B52" s="176"/>
      <c r="C52" s="161" t="s">
        <v>124</v>
      </c>
      <c r="D52" s="161" t="s">
        <v>125</v>
      </c>
      <c r="E52" s="166" t="s">
        <v>126</v>
      </c>
      <c r="F52" s="163">
        <v>20100</v>
      </c>
      <c r="G52" s="51">
        <v>20100</v>
      </c>
      <c r="H52" s="51">
        <v>20100</v>
      </c>
      <c r="I52" s="51">
        <v>20100</v>
      </c>
      <c r="J52" s="51">
        <v>20100</v>
      </c>
      <c r="K52" s="169">
        <f t="shared" si="2"/>
        <v>0</v>
      </c>
      <c r="L52" s="51">
        <v>20100</v>
      </c>
      <c r="M52" s="51">
        <f t="shared" si="4"/>
        <v>0</v>
      </c>
    </row>
    <row r="53" spans="1:13" ht="21.75" customHeight="1">
      <c r="A53" s="147" t="str">
        <f t="shared" si="0"/>
        <v>a</v>
      </c>
      <c r="B53" s="176"/>
      <c r="C53" s="161" t="s">
        <v>127</v>
      </c>
      <c r="D53" s="161" t="s">
        <v>128</v>
      </c>
      <c r="E53" s="166" t="s">
        <v>129</v>
      </c>
      <c r="F53" s="163">
        <v>900</v>
      </c>
      <c r="G53" s="51">
        <v>900</v>
      </c>
      <c r="H53" s="51">
        <v>900</v>
      </c>
      <c r="I53" s="51">
        <v>900</v>
      </c>
      <c r="J53" s="51">
        <v>900</v>
      </c>
      <c r="K53" s="169">
        <f t="shared" si="2"/>
        <v>0</v>
      </c>
      <c r="L53" s="51">
        <v>900</v>
      </c>
      <c r="M53" s="51">
        <f t="shared" si="4"/>
        <v>0</v>
      </c>
    </row>
    <row r="54" spans="1:13" ht="21.75" customHeight="1">
      <c r="A54" s="147" t="str">
        <f t="shared" si="0"/>
        <v>a</v>
      </c>
      <c r="B54" s="176"/>
      <c r="C54" s="161" t="s">
        <v>130</v>
      </c>
      <c r="D54" s="161" t="s">
        <v>131</v>
      </c>
      <c r="E54" s="166" t="s">
        <v>132</v>
      </c>
      <c r="F54" s="169">
        <f>SUM(F55:F61)-0.4</f>
        <v>1271.9780000000001</v>
      </c>
      <c r="G54" s="51">
        <f>SUM(G55:G61)</f>
        <v>1600</v>
      </c>
      <c r="H54" s="51">
        <f>SUM(H55:H61)</f>
        <v>1600</v>
      </c>
      <c r="I54" s="51">
        <f>SUM(I55:I61)</f>
        <v>1600</v>
      </c>
      <c r="J54" s="51">
        <f>SUM(J55:J61)</f>
        <v>1600</v>
      </c>
      <c r="K54" s="169">
        <f t="shared" si="2"/>
        <v>328.02199999999993</v>
      </c>
      <c r="L54" s="51">
        <f>SUM(L55:L61)</f>
        <v>1600</v>
      </c>
      <c r="M54" s="51">
        <f t="shared" si="4"/>
        <v>0</v>
      </c>
    </row>
    <row r="55" spans="1:13" ht="42.75" customHeight="1">
      <c r="A55" s="147" t="str">
        <f t="shared" si="0"/>
        <v>a</v>
      </c>
      <c r="B55" s="195"/>
      <c r="C55" s="161"/>
      <c r="D55" s="161" t="s">
        <v>133</v>
      </c>
      <c r="E55" s="177" t="s">
        <v>134</v>
      </c>
      <c r="F55" s="178">
        <f>16.378+22.6</f>
        <v>38.978000000000002</v>
      </c>
      <c r="G55" s="71">
        <v>50</v>
      </c>
      <c r="H55" s="71">
        <v>50</v>
      </c>
      <c r="I55" s="71">
        <v>50</v>
      </c>
      <c r="J55" s="71">
        <v>50</v>
      </c>
      <c r="K55" s="179">
        <f t="shared" si="2"/>
        <v>11.021999999999998</v>
      </c>
      <c r="L55" s="71">
        <v>50</v>
      </c>
      <c r="M55" s="71">
        <f t="shared" si="4"/>
        <v>0</v>
      </c>
    </row>
    <row r="56" spans="1:13" ht="52.15" customHeight="1">
      <c r="A56" s="147" t="str">
        <f t="shared" si="0"/>
        <v>a</v>
      </c>
      <c r="B56" s="195"/>
      <c r="C56" s="161"/>
      <c r="D56" s="161" t="s">
        <v>135</v>
      </c>
      <c r="E56" s="188" t="s">
        <v>136</v>
      </c>
      <c r="F56" s="178">
        <v>386</v>
      </c>
      <c r="G56" s="71">
        <v>390</v>
      </c>
      <c r="H56" s="71">
        <v>390</v>
      </c>
      <c r="I56" s="71">
        <v>390</v>
      </c>
      <c r="J56" s="71">
        <v>390</v>
      </c>
      <c r="K56" s="179">
        <f t="shared" si="2"/>
        <v>4</v>
      </c>
      <c r="L56" s="71">
        <v>390</v>
      </c>
      <c r="M56" s="71">
        <f t="shared" si="4"/>
        <v>0</v>
      </c>
    </row>
    <row r="57" spans="1:13" ht="42.75">
      <c r="A57" s="147" t="str">
        <f t="shared" si="0"/>
        <v>a</v>
      </c>
      <c r="B57" s="185"/>
      <c r="C57" s="161"/>
      <c r="D57" s="161" t="s">
        <v>137</v>
      </c>
      <c r="E57" s="188" t="s">
        <v>138</v>
      </c>
      <c r="F57" s="178">
        <v>88</v>
      </c>
      <c r="G57" s="71">
        <v>88</v>
      </c>
      <c r="H57" s="71">
        <v>88</v>
      </c>
      <c r="I57" s="71">
        <v>88</v>
      </c>
      <c r="J57" s="71">
        <v>88</v>
      </c>
      <c r="K57" s="179">
        <f t="shared" si="2"/>
        <v>0</v>
      </c>
      <c r="L57" s="71">
        <v>88</v>
      </c>
      <c r="M57" s="71">
        <f t="shared" si="4"/>
        <v>0</v>
      </c>
    </row>
    <row r="58" spans="1:13" ht="42.75">
      <c r="A58" s="147" t="str">
        <f t="shared" si="0"/>
        <v>a</v>
      </c>
      <c r="B58" s="185"/>
      <c r="C58" s="161"/>
      <c r="D58" s="161" t="s">
        <v>139</v>
      </c>
      <c r="E58" s="188" t="s">
        <v>140</v>
      </c>
      <c r="F58" s="178">
        <v>100</v>
      </c>
      <c r="G58" s="71">
        <v>100</v>
      </c>
      <c r="H58" s="71">
        <v>100</v>
      </c>
      <c r="I58" s="71">
        <v>100</v>
      </c>
      <c r="J58" s="71">
        <v>100</v>
      </c>
      <c r="K58" s="179">
        <f t="shared" si="2"/>
        <v>0</v>
      </c>
      <c r="L58" s="71">
        <v>100</v>
      </c>
      <c r="M58" s="71">
        <f t="shared" si="4"/>
        <v>0</v>
      </c>
    </row>
    <row r="59" spans="1:13" ht="24.6" customHeight="1">
      <c r="A59" s="147" t="str">
        <f t="shared" si="0"/>
        <v>a</v>
      </c>
      <c r="B59" s="185"/>
      <c r="C59" s="161"/>
      <c r="D59" s="161" t="s">
        <v>141</v>
      </c>
      <c r="E59" s="188" t="s">
        <v>142</v>
      </c>
      <c r="F59" s="178">
        <v>17</v>
      </c>
      <c r="G59" s="71">
        <v>22</v>
      </c>
      <c r="H59" s="71">
        <v>22</v>
      </c>
      <c r="I59" s="71">
        <v>22</v>
      </c>
      <c r="J59" s="71">
        <v>22</v>
      </c>
      <c r="K59" s="179">
        <f t="shared" si="2"/>
        <v>5</v>
      </c>
      <c r="L59" s="71">
        <v>22</v>
      </c>
      <c r="M59" s="71">
        <f t="shared" si="4"/>
        <v>0</v>
      </c>
    </row>
    <row r="60" spans="1:13" ht="22.9" customHeight="1">
      <c r="A60" s="147" t="str">
        <f t="shared" si="0"/>
        <v>a</v>
      </c>
      <c r="B60" s="185"/>
      <c r="C60" s="161"/>
      <c r="D60" s="161" t="s">
        <v>143</v>
      </c>
      <c r="E60" s="188" t="s">
        <v>144</v>
      </c>
      <c r="F60" s="196">
        <v>642.4</v>
      </c>
      <c r="G60" s="87">
        <v>650</v>
      </c>
      <c r="H60" s="87">
        <v>650</v>
      </c>
      <c r="I60" s="87">
        <v>650</v>
      </c>
      <c r="J60" s="87">
        <v>650</v>
      </c>
      <c r="K60" s="179">
        <f t="shared" si="2"/>
        <v>7.6000000000000227</v>
      </c>
      <c r="L60" s="87">
        <v>650</v>
      </c>
      <c r="M60" s="87">
        <f t="shared" si="4"/>
        <v>0</v>
      </c>
    </row>
    <row r="61" spans="1:13" ht="45">
      <c r="A61" s="147" t="str">
        <f t="shared" si="0"/>
        <v>a</v>
      </c>
      <c r="B61" s="185"/>
      <c r="C61" s="161"/>
      <c r="D61" s="161" t="s">
        <v>356</v>
      </c>
      <c r="E61" s="188" t="s">
        <v>357</v>
      </c>
      <c r="F61" s="196">
        <v>0</v>
      </c>
      <c r="G61" s="95">
        <v>300</v>
      </c>
      <c r="H61" s="95">
        <v>300</v>
      </c>
      <c r="I61" s="95">
        <v>300</v>
      </c>
      <c r="J61" s="95">
        <v>300</v>
      </c>
      <c r="K61" s="197">
        <f t="shared" si="2"/>
        <v>300</v>
      </c>
      <c r="L61" s="95">
        <v>300</v>
      </c>
      <c r="M61" s="95">
        <f t="shared" si="4"/>
        <v>0</v>
      </c>
    </row>
    <row r="62" spans="1:13" ht="21.75" customHeight="1">
      <c r="A62" s="147" t="str">
        <f t="shared" si="0"/>
        <v>a</v>
      </c>
      <c r="B62" s="176"/>
      <c r="C62" s="161" t="s">
        <v>145</v>
      </c>
      <c r="D62" s="161" t="s">
        <v>146</v>
      </c>
      <c r="E62" s="166" t="s">
        <v>147</v>
      </c>
      <c r="F62" s="163">
        <v>2000</v>
      </c>
      <c r="G62" s="97">
        <v>2000</v>
      </c>
      <c r="H62" s="97">
        <v>2000</v>
      </c>
      <c r="I62" s="97">
        <v>2000</v>
      </c>
      <c r="J62" s="97">
        <v>2000</v>
      </c>
      <c r="K62" s="169">
        <f t="shared" si="2"/>
        <v>0</v>
      </c>
      <c r="L62" s="97">
        <v>2000</v>
      </c>
      <c r="M62" s="97">
        <f t="shared" si="4"/>
        <v>0</v>
      </c>
    </row>
    <row r="63" spans="1:13" ht="21.75" customHeight="1">
      <c r="A63" s="147" t="str">
        <f t="shared" si="0"/>
        <v>a</v>
      </c>
      <c r="B63" s="176"/>
      <c r="C63" s="161" t="s">
        <v>148</v>
      </c>
      <c r="D63" s="161" t="s">
        <v>149</v>
      </c>
      <c r="E63" s="166" t="s">
        <v>150</v>
      </c>
      <c r="F63" s="163">
        <v>140</v>
      </c>
      <c r="G63" s="51">
        <v>100</v>
      </c>
      <c r="H63" s="51">
        <v>100</v>
      </c>
      <c r="I63" s="51">
        <v>100</v>
      </c>
      <c r="J63" s="51">
        <v>100</v>
      </c>
      <c r="K63" s="169">
        <f t="shared" si="2"/>
        <v>-40</v>
      </c>
      <c r="L63" s="51">
        <v>100</v>
      </c>
      <c r="M63" s="51">
        <f t="shared" si="4"/>
        <v>0</v>
      </c>
    </row>
    <row r="64" spans="1:13" ht="21" customHeight="1">
      <c r="A64" s="147" t="str">
        <f t="shared" si="0"/>
        <v>a</v>
      </c>
      <c r="B64" s="147"/>
      <c r="C64" s="174" t="s">
        <v>39</v>
      </c>
      <c r="D64" s="174" t="s">
        <v>151</v>
      </c>
      <c r="E64" s="157" t="s">
        <v>40</v>
      </c>
      <c r="F64" s="158">
        <f t="shared" ref="F64:J64" si="16">F66+F73+F72</f>
        <v>39395</v>
      </c>
      <c r="G64" s="85">
        <f t="shared" si="16"/>
        <v>45085</v>
      </c>
      <c r="H64" s="85">
        <f t="shared" si="16"/>
        <v>47670</v>
      </c>
      <c r="I64" s="85">
        <f t="shared" si="16"/>
        <v>48870</v>
      </c>
      <c r="J64" s="85">
        <f t="shared" si="16"/>
        <v>50070</v>
      </c>
      <c r="K64" s="158">
        <f t="shared" si="2"/>
        <v>5690</v>
      </c>
      <c r="L64" s="85">
        <f t="shared" ref="L64" si="17">L66+L73+L72</f>
        <v>47085</v>
      </c>
      <c r="M64" s="85">
        <f t="shared" si="4"/>
        <v>2000</v>
      </c>
    </row>
    <row r="65" spans="1:14" ht="24" customHeight="1">
      <c r="A65" s="147" t="str">
        <f t="shared" si="0"/>
        <v>a</v>
      </c>
      <c r="B65" s="170"/>
      <c r="C65" s="175"/>
      <c r="D65" s="175" t="s">
        <v>354</v>
      </c>
      <c r="E65" s="159" t="s">
        <v>27</v>
      </c>
      <c r="F65" s="160">
        <f t="shared" ref="F65:J65" si="18">F74</f>
        <v>11</v>
      </c>
      <c r="G65" s="28">
        <f t="shared" si="18"/>
        <v>11</v>
      </c>
      <c r="H65" s="28">
        <f t="shared" si="18"/>
        <v>11</v>
      </c>
      <c r="I65" s="28">
        <f t="shared" si="18"/>
        <v>11</v>
      </c>
      <c r="J65" s="28">
        <f t="shared" si="18"/>
        <v>11</v>
      </c>
      <c r="K65" s="160">
        <f t="shared" si="2"/>
        <v>0</v>
      </c>
      <c r="L65" s="28">
        <f t="shared" ref="L65" si="19">L74</f>
        <v>11</v>
      </c>
      <c r="M65" s="28">
        <f t="shared" si="4"/>
        <v>0</v>
      </c>
    </row>
    <row r="66" spans="1:14" ht="180">
      <c r="A66" s="147" t="str">
        <f t="shared" si="0"/>
        <v>a</v>
      </c>
      <c r="B66" s="185"/>
      <c r="C66" s="198" t="s">
        <v>152</v>
      </c>
      <c r="D66" s="198" t="s">
        <v>153</v>
      </c>
      <c r="E66" s="199" t="s">
        <v>154</v>
      </c>
      <c r="F66" s="167">
        <f>F67+F71+F68+F69+F70+F72</f>
        <v>36910</v>
      </c>
      <c r="G66" s="38">
        <f>G67+G71+G68+G69+G70+G72</f>
        <v>41800</v>
      </c>
      <c r="H66" s="38">
        <f>H67+H71+H68+H69+H70+H72</f>
        <v>44185</v>
      </c>
      <c r="I66" s="38">
        <f>I67+I71+I68+I69+I70+I72</f>
        <v>45185</v>
      </c>
      <c r="J66" s="38">
        <f>J67+J71+J68+J69+J70+J72</f>
        <v>46185</v>
      </c>
      <c r="K66" s="167">
        <f t="shared" si="2"/>
        <v>4890</v>
      </c>
      <c r="L66" s="38">
        <f>L67+L71+L68+L69+L70+L72</f>
        <v>43800</v>
      </c>
      <c r="M66" s="38">
        <f t="shared" si="4"/>
        <v>2000</v>
      </c>
      <c r="N66" s="173" t="s">
        <v>367</v>
      </c>
    </row>
    <row r="67" spans="1:14" ht="42.75">
      <c r="A67" s="147" t="str">
        <f t="shared" si="0"/>
        <v>a</v>
      </c>
      <c r="B67" s="185" t="s">
        <v>106</v>
      </c>
      <c r="C67" s="161"/>
      <c r="D67" s="161" t="s">
        <v>155</v>
      </c>
      <c r="E67" s="188" t="s">
        <v>156</v>
      </c>
      <c r="F67" s="178">
        <v>18600</v>
      </c>
      <c r="G67" s="71">
        <v>20000</v>
      </c>
      <c r="H67" s="71">
        <v>22000</v>
      </c>
      <c r="I67" s="71">
        <v>23000</v>
      </c>
      <c r="J67" s="71">
        <v>24000</v>
      </c>
      <c r="K67" s="179">
        <f t="shared" si="2"/>
        <v>1400</v>
      </c>
      <c r="L67" s="71">
        <v>20000</v>
      </c>
      <c r="M67" s="71">
        <f t="shared" si="4"/>
        <v>0</v>
      </c>
    </row>
    <row r="68" spans="1:14" ht="57">
      <c r="A68" s="147" t="str">
        <f t="shared" si="0"/>
        <v>a</v>
      </c>
      <c r="B68" s="185" t="s">
        <v>106</v>
      </c>
      <c r="C68" s="161"/>
      <c r="D68" s="161" t="s">
        <v>157</v>
      </c>
      <c r="E68" s="188" t="s">
        <v>158</v>
      </c>
      <c r="F68" s="178">
        <f>12600+3400</f>
        <v>16000</v>
      </c>
      <c r="G68" s="71">
        <f>41800-24310</f>
        <v>17490</v>
      </c>
      <c r="H68" s="71">
        <v>18000</v>
      </c>
      <c r="I68" s="71">
        <v>18000</v>
      </c>
      <c r="J68" s="71">
        <v>18000</v>
      </c>
      <c r="K68" s="179">
        <f t="shared" si="2"/>
        <v>1490</v>
      </c>
      <c r="L68" s="71">
        <v>19490</v>
      </c>
      <c r="M68" s="71">
        <f t="shared" si="4"/>
        <v>2000</v>
      </c>
    </row>
    <row r="69" spans="1:14" ht="25.5" customHeight="1">
      <c r="A69" s="147" t="str">
        <f t="shared" si="0"/>
        <v>a</v>
      </c>
      <c r="B69" s="185" t="s">
        <v>106</v>
      </c>
      <c r="C69" s="161"/>
      <c r="D69" s="161" t="s">
        <v>159</v>
      </c>
      <c r="E69" s="188" t="s">
        <v>160</v>
      </c>
      <c r="F69" s="178">
        <v>2000</v>
      </c>
      <c r="G69" s="71">
        <v>3000</v>
      </c>
      <c r="H69" s="71">
        <v>3000</v>
      </c>
      <c r="I69" s="71">
        <v>3000</v>
      </c>
      <c r="J69" s="71">
        <v>3000</v>
      </c>
      <c r="K69" s="179">
        <f t="shared" si="2"/>
        <v>1000</v>
      </c>
      <c r="L69" s="71">
        <v>3000</v>
      </c>
      <c r="M69" s="71">
        <f t="shared" si="4"/>
        <v>0</v>
      </c>
    </row>
    <row r="70" spans="1:14" ht="27.75" customHeight="1">
      <c r="A70" s="147" t="str">
        <f t="shared" si="0"/>
        <v>a</v>
      </c>
      <c r="B70" s="185" t="s">
        <v>106</v>
      </c>
      <c r="C70" s="161"/>
      <c r="D70" s="161" t="s">
        <v>161</v>
      </c>
      <c r="E70" s="188" t="s">
        <v>162</v>
      </c>
      <c r="F70" s="178">
        <v>0</v>
      </c>
      <c r="G70" s="71">
        <v>1000</v>
      </c>
      <c r="H70" s="71">
        <v>1000</v>
      </c>
      <c r="I70" s="71">
        <v>1000</v>
      </c>
      <c r="J70" s="71">
        <v>1000</v>
      </c>
      <c r="K70" s="179">
        <f t="shared" si="2"/>
        <v>1000</v>
      </c>
      <c r="L70" s="71">
        <v>1000</v>
      </c>
      <c r="M70" s="71">
        <f t="shared" si="4"/>
        <v>0</v>
      </c>
    </row>
    <row r="71" spans="1:14" ht="35.25" customHeight="1">
      <c r="A71" s="147" t="str">
        <f t="shared" ref="A71:A134" si="20">IF((F71+G71)&gt;0,"a","b")</f>
        <v>a</v>
      </c>
      <c r="B71" s="185" t="s">
        <v>106</v>
      </c>
      <c r="C71" s="161"/>
      <c r="D71" s="161" t="s">
        <v>163</v>
      </c>
      <c r="E71" s="188" t="s">
        <v>164</v>
      </c>
      <c r="F71" s="178">
        <v>125</v>
      </c>
      <c r="G71" s="61">
        <v>125</v>
      </c>
      <c r="H71" s="61">
        <v>0</v>
      </c>
      <c r="I71" s="61">
        <v>0</v>
      </c>
      <c r="J71" s="61">
        <v>0</v>
      </c>
      <c r="K71" s="178">
        <f t="shared" ref="K71:K134" si="21">G71-F71</f>
        <v>0</v>
      </c>
      <c r="L71" s="61">
        <v>125</v>
      </c>
      <c r="M71" s="61">
        <f t="shared" ref="M71:M134" si="22">L71-G71</f>
        <v>0</v>
      </c>
    </row>
    <row r="72" spans="1:14" ht="46.5" customHeight="1">
      <c r="A72" s="147" t="str">
        <f t="shared" si="20"/>
        <v>a</v>
      </c>
      <c r="B72" s="185"/>
      <c r="C72" s="161" t="s">
        <v>165</v>
      </c>
      <c r="D72" s="161" t="s">
        <v>166</v>
      </c>
      <c r="E72" s="166" t="s">
        <v>167</v>
      </c>
      <c r="F72" s="163">
        <v>185</v>
      </c>
      <c r="G72" s="51">
        <v>185</v>
      </c>
      <c r="H72" s="51">
        <v>185</v>
      </c>
      <c r="I72" s="51">
        <v>185</v>
      </c>
      <c r="J72" s="51">
        <v>185</v>
      </c>
      <c r="K72" s="169">
        <f t="shared" si="21"/>
        <v>0</v>
      </c>
      <c r="L72" s="51">
        <v>185</v>
      </c>
      <c r="M72" s="51">
        <f t="shared" si="22"/>
        <v>0</v>
      </c>
    </row>
    <row r="73" spans="1:14" ht="36" customHeight="1">
      <c r="A73" s="147" t="str">
        <f t="shared" si="20"/>
        <v>a</v>
      </c>
      <c r="B73" s="185"/>
      <c r="C73" s="161" t="s">
        <v>168</v>
      </c>
      <c r="D73" s="161" t="s">
        <v>169</v>
      </c>
      <c r="E73" s="166" t="s">
        <v>170</v>
      </c>
      <c r="F73" s="169">
        <f t="shared" ref="F73:J73" si="23">F75+F76</f>
        <v>2300</v>
      </c>
      <c r="G73" s="51">
        <f t="shared" si="23"/>
        <v>3100</v>
      </c>
      <c r="H73" s="51">
        <f t="shared" si="23"/>
        <v>3300</v>
      </c>
      <c r="I73" s="51">
        <f t="shared" si="23"/>
        <v>3500</v>
      </c>
      <c r="J73" s="51">
        <f t="shared" si="23"/>
        <v>3700</v>
      </c>
      <c r="K73" s="169">
        <f t="shared" si="21"/>
        <v>800</v>
      </c>
      <c r="L73" s="51">
        <f t="shared" ref="L73" si="24">L75+L76</f>
        <v>3100</v>
      </c>
      <c r="M73" s="51">
        <f t="shared" si="22"/>
        <v>0</v>
      </c>
    </row>
    <row r="74" spans="1:14" ht="21" customHeight="1">
      <c r="A74" s="147" t="str">
        <f t="shared" si="20"/>
        <v>a</v>
      </c>
      <c r="B74" s="147"/>
      <c r="C74" s="161"/>
      <c r="D74" s="161" t="s">
        <v>354</v>
      </c>
      <c r="E74" s="164" t="s">
        <v>27</v>
      </c>
      <c r="F74" s="165">
        <v>11</v>
      </c>
      <c r="G74" s="41">
        <v>11</v>
      </c>
      <c r="H74" s="41">
        <v>11</v>
      </c>
      <c r="I74" s="41">
        <v>11</v>
      </c>
      <c r="J74" s="41">
        <v>11</v>
      </c>
      <c r="K74" s="165">
        <f t="shared" si="21"/>
        <v>0</v>
      </c>
      <c r="L74" s="41">
        <v>11</v>
      </c>
      <c r="M74" s="41">
        <f t="shared" si="22"/>
        <v>0</v>
      </c>
    </row>
    <row r="75" spans="1:14" ht="27" customHeight="1">
      <c r="A75" s="147" t="str">
        <f t="shared" si="20"/>
        <v>a</v>
      </c>
      <c r="B75" s="185"/>
      <c r="C75" s="161"/>
      <c r="D75" s="161" t="s">
        <v>171</v>
      </c>
      <c r="E75" s="200" t="s">
        <v>172</v>
      </c>
      <c r="F75" s="178">
        <v>1800</v>
      </c>
      <c r="G75" s="96">
        <v>2600</v>
      </c>
      <c r="H75" s="96">
        <v>2800</v>
      </c>
      <c r="I75" s="96">
        <v>3000</v>
      </c>
      <c r="J75" s="96">
        <v>3200</v>
      </c>
      <c r="K75" s="178">
        <f t="shared" si="21"/>
        <v>800</v>
      </c>
      <c r="L75" s="96">
        <v>2600</v>
      </c>
      <c r="M75" s="96">
        <f t="shared" si="22"/>
        <v>0</v>
      </c>
    </row>
    <row r="76" spans="1:14" ht="30.75" customHeight="1">
      <c r="A76" s="147" t="str">
        <f t="shared" si="20"/>
        <v>a</v>
      </c>
      <c r="B76" s="185"/>
      <c r="C76" s="161"/>
      <c r="D76" s="161" t="s">
        <v>173</v>
      </c>
      <c r="E76" s="200" t="s">
        <v>174</v>
      </c>
      <c r="F76" s="178">
        <v>500</v>
      </c>
      <c r="G76" s="61">
        <v>500</v>
      </c>
      <c r="H76" s="61">
        <v>500</v>
      </c>
      <c r="I76" s="61">
        <v>500</v>
      </c>
      <c r="J76" s="61">
        <v>500</v>
      </c>
      <c r="K76" s="178">
        <f t="shared" si="21"/>
        <v>0</v>
      </c>
      <c r="L76" s="61">
        <v>500</v>
      </c>
      <c r="M76" s="61">
        <f t="shared" si="22"/>
        <v>0</v>
      </c>
    </row>
    <row r="77" spans="1:14" ht="21" customHeight="1">
      <c r="A77" s="147" t="str">
        <f t="shared" si="20"/>
        <v>a</v>
      </c>
      <c r="B77" s="147"/>
      <c r="C77" s="174" t="s">
        <v>45</v>
      </c>
      <c r="D77" s="174" t="s">
        <v>175</v>
      </c>
      <c r="E77" s="157" t="s">
        <v>46</v>
      </c>
      <c r="F77" s="158">
        <f t="shared" ref="F77:J77" si="25">F79+F89+F98+F104+F102</f>
        <v>134290.99</v>
      </c>
      <c r="G77" s="85">
        <f t="shared" si="25"/>
        <v>156412</v>
      </c>
      <c r="H77" s="85">
        <f t="shared" si="25"/>
        <v>131212</v>
      </c>
      <c r="I77" s="85">
        <f t="shared" si="25"/>
        <v>126557</v>
      </c>
      <c r="J77" s="85">
        <f t="shared" si="25"/>
        <v>126467</v>
      </c>
      <c r="K77" s="158">
        <f t="shared" si="21"/>
        <v>22121.010000000009</v>
      </c>
      <c r="L77" s="85">
        <f t="shared" ref="L77" si="26">L79+L89+L98+L104+L102</f>
        <v>156412</v>
      </c>
      <c r="M77" s="85">
        <f t="shared" si="22"/>
        <v>0</v>
      </c>
    </row>
    <row r="78" spans="1:14" ht="24" customHeight="1">
      <c r="A78" s="147" t="str">
        <f t="shared" si="20"/>
        <v>a</v>
      </c>
      <c r="B78" s="170"/>
      <c r="C78" s="175"/>
      <c r="D78" s="175" t="s">
        <v>354</v>
      </c>
      <c r="E78" s="159" t="s">
        <v>27</v>
      </c>
      <c r="F78" s="160">
        <f>F80+F103</f>
        <v>154</v>
      </c>
      <c r="G78" s="28">
        <f>G80+G103</f>
        <v>154</v>
      </c>
      <c r="H78" s="28">
        <f>H80+H103</f>
        <v>154</v>
      </c>
      <c r="I78" s="28">
        <f>I80+I103</f>
        <v>154</v>
      </c>
      <c r="J78" s="28">
        <f>J80+J103</f>
        <v>154</v>
      </c>
      <c r="K78" s="160">
        <f t="shared" si="21"/>
        <v>0</v>
      </c>
      <c r="L78" s="28">
        <f>L80+L103</f>
        <v>154</v>
      </c>
      <c r="M78" s="28">
        <f t="shared" si="22"/>
        <v>0</v>
      </c>
    </row>
    <row r="79" spans="1:14" ht="22.5" customHeight="1">
      <c r="A79" s="147" t="str">
        <f t="shared" si="20"/>
        <v>a</v>
      </c>
      <c r="B79" s="185"/>
      <c r="C79" s="161" t="s">
        <v>176</v>
      </c>
      <c r="D79" s="161" t="s">
        <v>177</v>
      </c>
      <c r="E79" s="166" t="s">
        <v>178</v>
      </c>
      <c r="F79" s="169">
        <f t="shared" ref="F79" si="27">SUM(F81:F88)</f>
        <v>11810</v>
      </c>
      <c r="G79" s="51">
        <f t="shared" ref="G79:J79" si="28">SUM(G81:G88)</f>
        <v>12010</v>
      </c>
      <c r="H79" s="51">
        <f t="shared" si="28"/>
        <v>12010</v>
      </c>
      <c r="I79" s="51">
        <f t="shared" si="28"/>
        <v>12040</v>
      </c>
      <c r="J79" s="51">
        <f t="shared" si="28"/>
        <v>11950</v>
      </c>
      <c r="K79" s="169">
        <f t="shared" si="21"/>
        <v>200</v>
      </c>
      <c r="L79" s="51">
        <f t="shared" ref="L79" si="29">SUM(L81:L88)</f>
        <v>12010</v>
      </c>
      <c r="M79" s="51">
        <f t="shared" si="22"/>
        <v>0</v>
      </c>
    </row>
    <row r="80" spans="1:14" ht="21" customHeight="1">
      <c r="A80" s="147" t="str">
        <f t="shared" si="20"/>
        <v>a</v>
      </c>
      <c r="B80" s="147"/>
      <c r="C80" s="161"/>
      <c r="D80" s="161" t="s">
        <v>354</v>
      </c>
      <c r="E80" s="164" t="s">
        <v>27</v>
      </c>
      <c r="F80" s="165">
        <v>143</v>
      </c>
      <c r="G80" s="41">
        <v>143</v>
      </c>
      <c r="H80" s="41">
        <v>143</v>
      </c>
      <c r="I80" s="41">
        <v>143</v>
      </c>
      <c r="J80" s="41">
        <v>143</v>
      </c>
      <c r="K80" s="165">
        <f t="shared" si="21"/>
        <v>0</v>
      </c>
      <c r="L80" s="41">
        <v>143</v>
      </c>
      <c r="M80" s="41">
        <f t="shared" si="22"/>
        <v>0</v>
      </c>
    </row>
    <row r="81" spans="1:14" ht="27" customHeight="1">
      <c r="A81" s="147" t="str">
        <f t="shared" si="20"/>
        <v>a</v>
      </c>
      <c r="B81" s="185"/>
      <c r="C81" s="161"/>
      <c r="D81" s="161" t="s">
        <v>179</v>
      </c>
      <c r="E81" s="200" t="s">
        <v>180</v>
      </c>
      <c r="F81" s="178">
        <v>2200</v>
      </c>
      <c r="G81" s="71">
        <v>2200</v>
      </c>
      <c r="H81" s="71">
        <v>2200</v>
      </c>
      <c r="I81" s="71">
        <v>2200</v>
      </c>
      <c r="J81" s="71">
        <v>2200</v>
      </c>
      <c r="K81" s="179">
        <f t="shared" si="21"/>
        <v>0</v>
      </c>
      <c r="L81" s="71">
        <v>2200</v>
      </c>
      <c r="M81" s="71">
        <f t="shared" si="22"/>
        <v>0</v>
      </c>
    </row>
    <row r="82" spans="1:14" ht="27" customHeight="1">
      <c r="A82" s="147" t="str">
        <f t="shared" si="20"/>
        <v>a</v>
      </c>
      <c r="B82" s="185"/>
      <c r="C82" s="161"/>
      <c r="D82" s="161" t="s">
        <v>181</v>
      </c>
      <c r="E82" s="200" t="s">
        <v>182</v>
      </c>
      <c r="F82" s="178">
        <v>4300</v>
      </c>
      <c r="G82" s="71">
        <v>4300</v>
      </c>
      <c r="H82" s="71">
        <v>4300</v>
      </c>
      <c r="I82" s="71">
        <v>4300</v>
      </c>
      <c r="J82" s="71">
        <v>4300</v>
      </c>
      <c r="K82" s="179">
        <f t="shared" si="21"/>
        <v>0</v>
      </c>
      <c r="L82" s="71">
        <v>4300</v>
      </c>
      <c r="M82" s="71">
        <f t="shared" si="22"/>
        <v>0</v>
      </c>
    </row>
    <row r="83" spans="1:14" ht="27" customHeight="1">
      <c r="A83" s="147" t="str">
        <f t="shared" si="20"/>
        <v>a</v>
      </c>
      <c r="B83" s="185"/>
      <c r="C83" s="161"/>
      <c r="D83" s="161" t="s">
        <v>183</v>
      </c>
      <c r="E83" s="200" t="s">
        <v>184</v>
      </c>
      <c r="F83" s="178">
        <v>400</v>
      </c>
      <c r="G83" s="71">
        <v>400</v>
      </c>
      <c r="H83" s="71">
        <v>400</v>
      </c>
      <c r="I83" s="71">
        <v>400</v>
      </c>
      <c r="J83" s="71">
        <v>400</v>
      </c>
      <c r="K83" s="179">
        <f t="shared" si="21"/>
        <v>0</v>
      </c>
      <c r="L83" s="71">
        <v>400</v>
      </c>
      <c r="M83" s="71">
        <f t="shared" si="22"/>
        <v>0</v>
      </c>
    </row>
    <row r="84" spans="1:14" ht="27" customHeight="1">
      <c r="A84" s="147" t="str">
        <f t="shared" si="20"/>
        <v>a</v>
      </c>
      <c r="B84" s="185"/>
      <c r="C84" s="161"/>
      <c r="D84" s="161" t="s">
        <v>185</v>
      </c>
      <c r="E84" s="200" t="s">
        <v>186</v>
      </c>
      <c r="F84" s="178">
        <v>800</v>
      </c>
      <c r="G84" s="71">
        <v>800</v>
      </c>
      <c r="H84" s="71">
        <v>800</v>
      </c>
      <c r="I84" s="71">
        <v>800</v>
      </c>
      <c r="J84" s="71">
        <v>800</v>
      </c>
      <c r="K84" s="179">
        <f t="shared" si="21"/>
        <v>0</v>
      </c>
      <c r="L84" s="71">
        <v>800</v>
      </c>
      <c r="M84" s="71">
        <f t="shared" si="22"/>
        <v>0</v>
      </c>
    </row>
    <row r="85" spans="1:14" ht="27" customHeight="1">
      <c r="A85" s="147" t="str">
        <f t="shared" si="20"/>
        <v>a</v>
      </c>
      <c r="B85" s="185"/>
      <c r="C85" s="161"/>
      <c r="D85" s="161" t="s">
        <v>187</v>
      </c>
      <c r="E85" s="200" t="s">
        <v>188</v>
      </c>
      <c r="F85" s="178">
        <v>100</v>
      </c>
      <c r="G85" s="71">
        <v>100</v>
      </c>
      <c r="H85" s="71">
        <v>100</v>
      </c>
      <c r="I85" s="71">
        <v>100</v>
      </c>
      <c r="J85" s="71">
        <v>100</v>
      </c>
      <c r="K85" s="179">
        <f t="shared" si="21"/>
        <v>0</v>
      </c>
      <c r="L85" s="71">
        <v>100</v>
      </c>
      <c r="M85" s="71">
        <f t="shared" si="22"/>
        <v>0</v>
      </c>
    </row>
    <row r="86" spans="1:14" ht="27" customHeight="1">
      <c r="A86" s="147" t="str">
        <f t="shared" si="20"/>
        <v>a</v>
      </c>
      <c r="B86" s="185"/>
      <c r="C86" s="161"/>
      <c r="D86" s="161" t="s">
        <v>189</v>
      </c>
      <c r="E86" s="200" t="s">
        <v>190</v>
      </c>
      <c r="F86" s="178">
        <v>200</v>
      </c>
      <c r="G86" s="71">
        <v>200</v>
      </c>
      <c r="H86" s="71">
        <v>200</v>
      </c>
      <c r="I86" s="71">
        <v>200</v>
      </c>
      <c r="J86" s="71">
        <v>200</v>
      </c>
      <c r="K86" s="179">
        <f t="shared" si="21"/>
        <v>0</v>
      </c>
      <c r="L86" s="71">
        <v>200</v>
      </c>
      <c r="M86" s="71">
        <f t="shared" si="22"/>
        <v>0</v>
      </c>
    </row>
    <row r="87" spans="1:14" ht="33" customHeight="1">
      <c r="A87" s="147" t="str">
        <f t="shared" si="20"/>
        <v>a</v>
      </c>
      <c r="B87" s="185"/>
      <c r="C87" s="161"/>
      <c r="D87" s="161" t="s">
        <v>191</v>
      </c>
      <c r="E87" s="200" t="s">
        <v>362</v>
      </c>
      <c r="F87" s="178">
        <v>0</v>
      </c>
      <c r="G87" s="94">
        <v>170</v>
      </c>
      <c r="H87" s="94">
        <v>170</v>
      </c>
      <c r="I87" s="94">
        <v>200</v>
      </c>
      <c r="J87" s="94">
        <v>110</v>
      </c>
      <c r="K87" s="179">
        <f t="shared" si="21"/>
        <v>170</v>
      </c>
      <c r="L87" s="94">
        <v>170</v>
      </c>
      <c r="M87" s="94">
        <f t="shared" si="22"/>
        <v>0</v>
      </c>
    </row>
    <row r="88" spans="1:14" ht="27" customHeight="1">
      <c r="A88" s="147" t="str">
        <f t="shared" si="20"/>
        <v>a</v>
      </c>
      <c r="B88" s="185"/>
      <c r="C88" s="161"/>
      <c r="D88" s="161" t="s">
        <v>192</v>
      </c>
      <c r="E88" s="188" t="s">
        <v>193</v>
      </c>
      <c r="F88" s="178">
        <v>3810</v>
      </c>
      <c r="G88" s="71">
        <v>3840</v>
      </c>
      <c r="H88" s="71">
        <v>3840</v>
      </c>
      <c r="I88" s="71">
        <v>3840</v>
      </c>
      <c r="J88" s="71">
        <v>3840</v>
      </c>
      <c r="K88" s="179">
        <f t="shared" si="21"/>
        <v>30</v>
      </c>
      <c r="L88" s="71">
        <v>3840</v>
      </c>
      <c r="M88" s="71">
        <f t="shared" si="22"/>
        <v>0</v>
      </c>
    </row>
    <row r="89" spans="1:14" ht="49.15" customHeight="1">
      <c r="A89" s="147" t="str">
        <f t="shared" si="20"/>
        <v>a</v>
      </c>
      <c r="B89" s="185"/>
      <c r="C89" s="161" t="s">
        <v>194</v>
      </c>
      <c r="D89" s="161" t="s">
        <v>195</v>
      </c>
      <c r="E89" s="166" t="s">
        <v>196</v>
      </c>
      <c r="F89" s="169">
        <f t="shared" ref="F89:J89" si="30">SUM(F90:F97)</f>
        <v>114071</v>
      </c>
      <c r="G89" s="51">
        <f t="shared" si="30"/>
        <v>135272</v>
      </c>
      <c r="H89" s="51">
        <f t="shared" si="30"/>
        <v>110072</v>
      </c>
      <c r="I89" s="51">
        <f t="shared" si="30"/>
        <v>105387</v>
      </c>
      <c r="J89" s="51">
        <f t="shared" si="30"/>
        <v>105387</v>
      </c>
      <c r="K89" s="169">
        <f t="shared" si="21"/>
        <v>21201</v>
      </c>
      <c r="L89" s="51">
        <f t="shared" ref="L89" si="31">SUM(L90:L97)</f>
        <v>135272</v>
      </c>
      <c r="M89" s="51">
        <f t="shared" si="22"/>
        <v>0</v>
      </c>
      <c r="N89" s="184" t="s">
        <v>364</v>
      </c>
    </row>
    <row r="90" spans="1:14" ht="27" customHeight="1">
      <c r="A90" s="147" t="str">
        <f t="shared" si="20"/>
        <v>a</v>
      </c>
      <c r="B90" s="185"/>
      <c r="C90" s="161"/>
      <c r="D90" s="161" t="s">
        <v>197</v>
      </c>
      <c r="E90" s="180" t="s">
        <v>198</v>
      </c>
      <c r="F90" s="181">
        <v>98000</v>
      </c>
      <c r="G90" s="95">
        <v>119000</v>
      </c>
      <c r="H90" s="95">
        <f>G90-25198-2</f>
        <v>93800</v>
      </c>
      <c r="I90" s="95">
        <v>89115</v>
      </c>
      <c r="J90" s="95">
        <v>89115</v>
      </c>
      <c r="K90" s="179">
        <f t="shared" si="21"/>
        <v>21000</v>
      </c>
      <c r="L90" s="95">
        <v>119000</v>
      </c>
      <c r="M90" s="95">
        <f t="shared" si="22"/>
        <v>0</v>
      </c>
    </row>
    <row r="91" spans="1:14" ht="27" customHeight="1">
      <c r="A91" s="147" t="str">
        <f t="shared" si="20"/>
        <v>a</v>
      </c>
      <c r="B91" s="185"/>
      <c r="C91" s="161"/>
      <c r="D91" s="161" t="s">
        <v>199</v>
      </c>
      <c r="E91" s="180" t="s">
        <v>200</v>
      </c>
      <c r="F91" s="181">
        <v>4400</v>
      </c>
      <c r="G91" s="71">
        <v>4500</v>
      </c>
      <c r="H91" s="71">
        <v>4500</v>
      </c>
      <c r="I91" s="71">
        <v>4500</v>
      </c>
      <c r="J91" s="71">
        <v>4500</v>
      </c>
      <c r="K91" s="179">
        <f t="shared" si="21"/>
        <v>100</v>
      </c>
      <c r="L91" s="71">
        <v>4500</v>
      </c>
      <c r="M91" s="71">
        <f t="shared" si="22"/>
        <v>0</v>
      </c>
    </row>
    <row r="92" spans="1:14" ht="28.5" customHeight="1">
      <c r="A92" s="147" t="str">
        <f t="shared" si="20"/>
        <v>a</v>
      </c>
      <c r="B92" s="185"/>
      <c r="C92" s="161"/>
      <c r="D92" s="161" t="s">
        <v>201</v>
      </c>
      <c r="E92" s="180" t="s">
        <v>202</v>
      </c>
      <c r="F92" s="181">
        <v>4100</v>
      </c>
      <c r="G92" s="71">
        <v>4100</v>
      </c>
      <c r="H92" s="71">
        <v>4100</v>
      </c>
      <c r="I92" s="71">
        <v>4100</v>
      </c>
      <c r="J92" s="71">
        <v>4100</v>
      </c>
      <c r="K92" s="179">
        <f t="shared" si="21"/>
        <v>0</v>
      </c>
      <c r="L92" s="71">
        <v>4100</v>
      </c>
      <c r="M92" s="71">
        <f t="shared" si="22"/>
        <v>0</v>
      </c>
    </row>
    <row r="93" spans="1:14" ht="36" customHeight="1">
      <c r="A93" s="147" t="str">
        <f t="shared" si="20"/>
        <v>a</v>
      </c>
      <c r="B93" s="185"/>
      <c r="C93" s="161"/>
      <c r="D93" s="161" t="s">
        <v>203</v>
      </c>
      <c r="E93" s="180" t="s">
        <v>204</v>
      </c>
      <c r="F93" s="181">
        <v>1500</v>
      </c>
      <c r="G93" s="71">
        <v>1600</v>
      </c>
      <c r="H93" s="71">
        <v>1600</v>
      </c>
      <c r="I93" s="71">
        <v>1600</v>
      </c>
      <c r="J93" s="71">
        <v>1600</v>
      </c>
      <c r="K93" s="179">
        <f t="shared" si="21"/>
        <v>100</v>
      </c>
      <c r="L93" s="71">
        <v>1600</v>
      </c>
      <c r="M93" s="71">
        <f t="shared" si="22"/>
        <v>0</v>
      </c>
    </row>
    <row r="94" spans="1:14" ht="63.75" customHeight="1">
      <c r="A94" s="147" t="str">
        <f t="shared" si="20"/>
        <v>a</v>
      </c>
      <c r="B94" s="185"/>
      <c r="C94" s="161"/>
      <c r="D94" s="161" t="s">
        <v>205</v>
      </c>
      <c r="E94" s="180" t="s">
        <v>206</v>
      </c>
      <c r="F94" s="181">
        <v>20</v>
      </c>
      <c r="G94" s="71">
        <v>21</v>
      </c>
      <c r="H94" s="71">
        <v>21</v>
      </c>
      <c r="I94" s="71">
        <v>21</v>
      </c>
      <c r="J94" s="71">
        <v>21</v>
      </c>
      <c r="K94" s="179">
        <f t="shared" si="21"/>
        <v>1</v>
      </c>
      <c r="L94" s="71">
        <v>21</v>
      </c>
      <c r="M94" s="71">
        <f t="shared" si="22"/>
        <v>0</v>
      </c>
    </row>
    <row r="95" spans="1:14" ht="28.5" customHeight="1">
      <c r="A95" s="147" t="str">
        <f t="shared" si="20"/>
        <v>a</v>
      </c>
      <c r="B95" s="185"/>
      <c r="C95" s="161"/>
      <c r="D95" s="161" t="s">
        <v>207</v>
      </c>
      <c r="E95" s="180" t="s">
        <v>208</v>
      </c>
      <c r="F95" s="181">
        <v>1851</v>
      </c>
      <c r="G95" s="71">
        <v>1851</v>
      </c>
      <c r="H95" s="71">
        <v>1851</v>
      </c>
      <c r="I95" s="71">
        <v>1851</v>
      </c>
      <c r="J95" s="71">
        <v>1851</v>
      </c>
      <c r="K95" s="179">
        <f t="shared" si="21"/>
        <v>0</v>
      </c>
      <c r="L95" s="71">
        <v>1851</v>
      </c>
      <c r="M95" s="71">
        <f t="shared" si="22"/>
        <v>0</v>
      </c>
    </row>
    <row r="96" spans="1:14" ht="35.25" customHeight="1">
      <c r="A96" s="147" t="str">
        <f t="shared" si="20"/>
        <v>a</v>
      </c>
      <c r="B96" s="185"/>
      <c r="C96" s="161"/>
      <c r="D96" s="161" t="s">
        <v>209</v>
      </c>
      <c r="E96" s="180" t="s">
        <v>210</v>
      </c>
      <c r="F96" s="181">
        <v>1200</v>
      </c>
      <c r="G96" s="71">
        <v>1200</v>
      </c>
      <c r="H96" s="71">
        <v>1200</v>
      </c>
      <c r="I96" s="71">
        <v>1200</v>
      </c>
      <c r="J96" s="71">
        <v>1200</v>
      </c>
      <c r="K96" s="179">
        <f t="shared" si="21"/>
        <v>0</v>
      </c>
      <c r="L96" s="71">
        <v>1200</v>
      </c>
      <c r="M96" s="71">
        <f t="shared" si="22"/>
        <v>0</v>
      </c>
    </row>
    <row r="97" spans="1:14" ht="27" customHeight="1">
      <c r="A97" s="147" t="str">
        <f t="shared" si="20"/>
        <v>a</v>
      </c>
      <c r="B97" s="185"/>
      <c r="C97" s="161"/>
      <c r="D97" s="161" t="s">
        <v>211</v>
      </c>
      <c r="E97" s="180" t="s">
        <v>212</v>
      </c>
      <c r="F97" s="181">
        <v>3000</v>
      </c>
      <c r="G97" s="71">
        <v>3000</v>
      </c>
      <c r="H97" s="71">
        <v>3000</v>
      </c>
      <c r="I97" s="71">
        <v>3000</v>
      </c>
      <c r="J97" s="71">
        <v>3000</v>
      </c>
      <c r="K97" s="179">
        <f t="shared" si="21"/>
        <v>0</v>
      </c>
      <c r="L97" s="71">
        <v>3000</v>
      </c>
      <c r="M97" s="71">
        <f t="shared" si="22"/>
        <v>0</v>
      </c>
    </row>
    <row r="98" spans="1:14" ht="23.25" customHeight="1">
      <c r="A98" s="147" t="str">
        <f t="shared" si="20"/>
        <v>a</v>
      </c>
      <c r="B98" s="185"/>
      <c r="C98" s="161" t="s">
        <v>213</v>
      </c>
      <c r="D98" s="161" t="s">
        <v>214</v>
      </c>
      <c r="E98" s="201" t="s">
        <v>215</v>
      </c>
      <c r="F98" s="169">
        <f t="shared" ref="F98:J98" si="32">SUM(F99:F101)</f>
        <v>149.98999999999998</v>
      </c>
      <c r="G98" s="51">
        <f t="shared" si="32"/>
        <v>220</v>
      </c>
      <c r="H98" s="51">
        <f t="shared" si="32"/>
        <v>220</v>
      </c>
      <c r="I98" s="51">
        <f t="shared" si="32"/>
        <v>220</v>
      </c>
      <c r="J98" s="51">
        <f t="shared" si="32"/>
        <v>220</v>
      </c>
      <c r="K98" s="169">
        <f t="shared" si="21"/>
        <v>70.010000000000019</v>
      </c>
      <c r="L98" s="51">
        <f t="shared" ref="L98" si="33">SUM(L99:L101)</f>
        <v>220</v>
      </c>
      <c r="M98" s="51">
        <f t="shared" si="22"/>
        <v>0</v>
      </c>
    </row>
    <row r="99" spans="1:14" ht="28.5" customHeight="1">
      <c r="A99" s="147" t="str">
        <f t="shared" si="20"/>
        <v>a</v>
      </c>
      <c r="B99" s="185"/>
      <c r="C99" s="161"/>
      <c r="D99" s="161" t="s">
        <v>216</v>
      </c>
      <c r="E99" s="180" t="s">
        <v>217</v>
      </c>
      <c r="F99" s="181">
        <v>133.38999999999999</v>
      </c>
      <c r="G99" s="71">
        <v>180</v>
      </c>
      <c r="H99" s="71">
        <v>180</v>
      </c>
      <c r="I99" s="71">
        <v>180</v>
      </c>
      <c r="J99" s="71">
        <v>180</v>
      </c>
      <c r="K99" s="179">
        <f t="shared" si="21"/>
        <v>46.610000000000014</v>
      </c>
      <c r="L99" s="71">
        <v>180</v>
      </c>
      <c r="M99" s="71">
        <f t="shared" si="22"/>
        <v>0</v>
      </c>
    </row>
    <row r="100" spans="1:14" ht="24" customHeight="1">
      <c r="A100" s="147" t="str">
        <f t="shared" si="20"/>
        <v>a</v>
      </c>
      <c r="B100" s="185"/>
      <c r="C100" s="161"/>
      <c r="D100" s="161" t="s">
        <v>218</v>
      </c>
      <c r="E100" s="180" t="s">
        <v>219</v>
      </c>
      <c r="F100" s="181">
        <v>16.600000000000001</v>
      </c>
      <c r="G100" s="71">
        <v>20</v>
      </c>
      <c r="H100" s="71">
        <v>20</v>
      </c>
      <c r="I100" s="71">
        <v>20</v>
      </c>
      <c r="J100" s="71">
        <v>20</v>
      </c>
      <c r="K100" s="179">
        <f t="shared" si="21"/>
        <v>3.3999999999999986</v>
      </c>
      <c r="L100" s="71">
        <v>20</v>
      </c>
      <c r="M100" s="71">
        <f t="shared" si="22"/>
        <v>0</v>
      </c>
    </row>
    <row r="101" spans="1:14" ht="24" customHeight="1">
      <c r="A101" s="147" t="str">
        <f t="shared" si="20"/>
        <v>a</v>
      </c>
      <c r="B101" s="185"/>
      <c r="C101" s="161"/>
      <c r="D101" s="161" t="s">
        <v>220</v>
      </c>
      <c r="E101" s="202" t="s">
        <v>221</v>
      </c>
      <c r="F101" s="181">
        <v>0</v>
      </c>
      <c r="G101" s="94">
        <v>20</v>
      </c>
      <c r="H101" s="94">
        <v>20</v>
      </c>
      <c r="I101" s="94">
        <v>20</v>
      </c>
      <c r="J101" s="94">
        <v>20</v>
      </c>
      <c r="K101" s="179">
        <f t="shared" si="21"/>
        <v>20</v>
      </c>
      <c r="L101" s="94">
        <v>20</v>
      </c>
      <c r="M101" s="94">
        <f t="shared" si="22"/>
        <v>0</v>
      </c>
    </row>
    <row r="102" spans="1:14" ht="30.75" customHeight="1">
      <c r="A102" s="147" t="str">
        <f t="shared" si="20"/>
        <v>a</v>
      </c>
      <c r="B102" s="185"/>
      <c r="C102" s="161" t="s">
        <v>222</v>
      </c>
      <c r="D102" s="161" t="s">
        <v>223</v>
      </c>
      <c r="E102" s="201" t="s">
        <v>224</v>
      </c>
      <c r="F102" s="169">
        <v>6910</v>
      </c>
      <c r="G102" s="51">
        <v>6910</v>
      </c>
      <c r="H102" s="51">
        <v>6910</v>
      </c>
      <c r="I102" s="51">
        <v>6910</v>
      </c>
      <c r="J102" s="51">
        <v>6910</v>
      </c>
      <c r="K102" s="169">
        <f t="shared" si="21"/>
        <v>0</v>
      </c>
      <c r="L102" s="51">
        <v>6910</v>
      </c>
      <c r="M102" s="51">
        <f t="shared" si="22"/>
        <v>0</v>
      </c>
    </row>
    <row r="103" spans="1:14" ht="19.5" customHeight="1">
      <c r="A103" s="147" t="str">
        <f t="shared" si="20"/>
        <v>a</v>
      </c>
      <c r="B103" s="147"/>
      <c r="C103" s="161"/>
      <c r="D103" s="161" t="s">
        <v>354</v>
      </c>
      <c r="E103" s="164" t="s">
        <v>27</v>
      </c>
      <c r="F103" s="165">
        <v>11</v>
      </c>
      <c r="G103" s="41">
        <v>11</v>
      </c>
      <c r="H103" s="41">
        <v>11</v>
      </c>
      <c r="I103" s="41">
        <v>11</v>
      </c>
      <c r="J103" s="41">
        <v>11</v>
      </c>
      <c r="K103" s="165">
        <f t="shared" si="21"/>
        <v>0</v>
      </c>
      <c r="L103" s="41">
        <v>11</v>
      </c>
      <c r="M103" s="41">
        <f t="shared" si="22"/>
        <v>0</v>
      </c>
    </row>
    <row r="104" spans="1:14" ht="36.75" customHeight="1">
      <c r="A104" s="147" t="str">
        <f t="shared" si="20"/>
        <v>a</v>
      </c>
      <c r="B104" s="185"/>
      <c r="C104" s="161" t="s">
        <v>225</v>
      </c>
      <c r="D104" s="161" t="s">
        <v>226</v>
      </c>
      <c r="E104" s="203" t="s">
        <v>227</v>
      </c>
      <c r="F104" s="169">
        <f t="shared" ref="F104:H104" si="34">F105+F106+F107+F108+F109+F110+F111+F112+F113+F114+F115+F116+F117</f>
        <v>1350</v>
      </c>
      <c r="G104" s="51">
        <f t="shared" si="34"/>
        <v>2000</v>
      </c>
      <c r="H104" s="51">
        <f t="shared" si="34"/>
        <v>2000</v>
      </c>
      <c r="I104" s="51">
        <f>I105+I106+I107+I108+I109+I110+I111+I112+I113+I114+I115+I116+I117</f>
        <v>2000</v>
      </c>
      <c r="J104" s="51">
        <f>J105+J106+J107+J108+J109+J110+J111+J112+J113+J114+J115+J116+J117</f>
        <v>2000</v>
      </c>
      <c r="K104" s="169">
        <f t="shared" si="21"/>
        <v>650</v>
      </c>
      <c r="L104" s="51">
        <f t="shared" ref="L104" si="35">L105+L106+L107+L108+L109+L110+L111+L112+L113+L114+L115+L116+L117</f>
        <v>2000</v>
      </c>
      <c r="M104" s="51">
        <f t="shared" si="22"/>
        <v>0</v>
      </c>
      <c r="N104" s="140" t="s">
        <v>373</v>
      </c>
    </row>
    <row r="105" spans="1:14" ht="27" customHeight="1">
      <c r="A105" s="147" t="str">
        <f t="shared" si="20"/>
        <v>b</v>
      </c>
      <c r="B105" s="204" t="s">
        <v>106</v>
      </c>
      <c r="C105" s="190"/>
      <c r="D105" s="190" t="s">
        <v>228</v>
      </c>
      <c r="E105" s="205" t="s">
        <v>379</v>
      </c>
      <c r="F105" s="206"/>
      <c r="G105" s="60"/>
      <c r="H105" s="60"/>
      <c r="I105" s="60"/>
      <c r="J105" s="60"/>
      <c r="K105" s="187">
        <f t="shared" si="21"/>
        <v>0</v>
      </c>
      <c r="L105" s="60"/>
      <c r="M105" s="60">
        <f t="shared" si="22"/>
        <v>0</v>
      </c>
    </row>
    <row r="106" spans="1:14" ht="14.25" customHeight="1">
      <c r="A106" s="147" t="str">
        <f t="shared" si="20"/>
        <v>b</v>
      </c>
      <c r="B106" s="204" t="s">
        <v>106</v>
      </c>
      <c r="C106" s="190"/>
      <c r="D106" s="190" t="s">
        <v>230</v>
      </c>
      <c r="E106" s="205" t="s">
        <v>380</v>
      </c>
      <c r="F106" s="206"/>
      <c r="G106" s="60"/>
      <c r="H106" s="60"/>
      <c r="I106" s="60"/>
      <c r="J106" s="60"/>
      <c r="K106" s="187">
        <f t="shared" si="21"/>
        <v>0</v>
      </c>
      <c r="L106" s="60"/>
      <c r="M106" s="60">
        <f t="shared" si="22"/>
        <v>0</v>
      </c>
    </row>
    <row r="107" spans="1:14" ht="14.25" customHeight="1">
      <c r="A107" s="147" t="str">
        <f t="shared" si="20"/>
        <v>b</v>
      </c>
      <c r="B107" s="204" t="s">
        <v>106</v>
      </c>
      <c r="C107" s="190"/>
      <c r="D107" s="190" t="s">
        <v>232</v>
      </c>
      <c r="E107" s="205" t="s">
        <v>381</v>
      </c>
      <c r="F107" s="206"/>
      <c r="G107" s="60"/>
      <c r="H107" s="60"/>
      <c r="I107" s="60"/>
      <c r="J107" s="60"/>
      <c r="K107" s="187">
        <f t="shared" si="21"/>
        <v>0</v>
      </c>
      <c r="L107" s="60"/>
      <c r="M107" s="60">
        <f t="shared" si="22"/>
        <v>0</v>
      </c>
    </row>
    <row r="108" spans="1:14" ht="27" customHeight="1">
      <c r="A108" s="147" t="str">
        <f t="shared" si="20"/>
        <v>b</v>
      </c>
      <c r="B108" s="204" t="s">
        <v>106</v>
      </c>
      <c r="C108" s="190"/>
      <c r="D108" s="190" t="s">
        <v>234</v>
      </c>
      <c r="E108" s="205" t="s">
        <v>382</v>
      </c>
      <c r="F108" s="206"/>
      <c r="G108" s="60"/>
      <c r="H108" s="60"/>
      <c r="I108" s="60"/>
      <c r="J108" s="60"/>
      <c r="K108" s="187">
        <f t="shared" si="21"/>
        <v>0</v>
      </c>
      <c r="L108" s="60"/>
      <c r="M108" s="60">
        <f t="shared" si="22"/>
        <v>0</v>
      </c>
    </row>
    <row r="109" spans="1:14" ht="14.25" customHeight="1">
      <c r="A109" s="147" t="str">
        <f t="shared" si="20"/>
        <v>b</v>
      </c>
      <c r="B109" s="204" t="s">
        <v>106</v>
      </c>
      <c r="C109" s="190"/>
      <c r="D109" s="190" t="s">
        <v>236</v>
      </c>
      <c r="E109" s="205" t="s">
        <v>383</v>
      </c>
      <c r="F109" s="206"/>
      <c r="G109" s="60"/>
      <c r="H109" s="60"/>
      <c r="I109" s="60"/>
      <c r="J109" s="60"/>
      <c r="K109" s="187">
        <f t="shared" si="21"/>
        <v>0</v>
      </c>
      <c r="L109" s="60"/>
      <c r="M109" s="60">
        <f t="shared" si="22"/>
        <v>0</v>
      </c>
    </row>
    <row r="110" spans="1:14" ht="14.25" customHeight="1">
      <c r="A110" s="147" t="str">
        <f t="shared" si="20"/>
        <v>b</v>
      </c>
      <c r="B110" s="204" t="s">
        <v>106</v>
      </c>
      <c r="C110" s="190"/>
      <c r="D110" s="190" t="s">
        <v>238</v>
      </c>
      <c r="E110" s="205" t="s">
        <v>384</v>
      </c>
      <c r="F110" s="206"/>
      <c r="G110" s="60"/>
      <c r="H110" s="60"/>
      <c r="I110" s="60"/>
      <c r="J110" s="60"/>
      <c r="K110" s="187">
        <f t="shared" si="21"/>
        <v>0</v>
      </c>
      <c r="L110" s="60"/>
      <c r="M110" s="60">
        <f t="shared" si="22"/>
        <v>0</v>
      </c>
    </row>
    <row r="111" spans="1:14" ht="14.25" customHeight="1">
      <c r="A111" s="147" t="str">
        <f t="shared" si="20"/>
        <v>b</v>
      </c>
      <c r="B111" s="204" t="s">
        <v>106</v>
      </c>
      <c r="C111" s="190"/>
      <c r="D111" s="190" t="s">
        <v>240</v>
      </c>
      <c r="E111" s="205" t="s">
        <v>385</v>
      </c>
      <c r="F111" s="206"/>
      <c r="G111" s="60"/>
      <c r="H111" s="60"/>
      <c r="I111" s="60"/>
      <c r="J111" s="60"/>
      <c r="K111" s="187">
        <f t="shared" si="21"/>
        <v>0</v>
      </c>
      <c r="L111" s="60"/>
      <c r="M111" s="60">
        <f t="shared" si="22"/>
        <v>0</v>
      </c>
    </row>
    <row r="112" spans="1:14" ht="14.25" customHeight="1">
      <c r="A112" s="147" t="str">
        <f t="shared" si="20"/>
        <v>b</v>
      </c>
      <c r="B112" s="204" t="s">
        <v>106</v>
      </c>
      <c r="C112" s="190"/>
      <c r="D112" s="190" t="s">
        <v>242</v>
      </c>
      <c r="E112" s="205" t="s">
        <v>386</v>
      </c>
      <c r="F112" s="206"/>
      <c r="G112" s="60"/>
      <c r="H112" s="60"/>
      <c r="I112" s="60"/>
      <c r="J112" s="60"/>
      <c r="K112" s="187">
        <f t="shared" si="21"/>
        <v>0</v>
      </c>
      <c r="L112" s="60"/>
      <c r="M112" s="60">
        <f t="shared" si="22"/>
        <v>0</v>
      </c>
    </row>
    <row r="113" spans="1:14" ht="14.25" customHeight="1">
      <c r="A113" s="147" t="str">
        <f t="shared" si="20"/>
        <v>b</v>
      </c>
      <c r="B113" s="204" t="s">
        <v>106</v>
      </c>
      <c r="C113" s="190"/>
      <c r="D113" s="190" t="s">
        <v>244</v>
      </c>
      <c r="E113" s="205" t="s">
        <v>387</v>
      </c>
      <c r="F113" s="206"/>
      <c r="G113" s="60"/>
      <c r="H113" s="60"/>
      <c r="I113" s="60"/>
      <c r="J113" s="60"/>
      <c r="K113" s="187">
        <f t="shared" si="21"/>
        <v>0</v>
      </c>
      <c r="L113" s="60"/>
      <c r="M113" s="60">
        <f t="shared" si="22"/>
        <v>0</v>
      </c>
    </row>
    <row r="114" spans="1:14" ht="27" customHeight="1">
      <c r="A114" s="147" t="str">
        <f t="shared" si="20"/>
        <v>b</v>
      </c>
      <c r="B114" s="204" t="s">
        <v>106</v>
      </c>
      <c r="C114" s="190"/>
      <c r="D114" s="190" t="s">
        <v>246</v>
      </c>
      <c r="E114" s="205" t="s">
        <v>388</v>
      </c>
      <c r="F114" s="206"/>
      <c r="G114" s="60"/>
      <c r="H114" s="60"/>
      <c r="I114" s="60"/>
      <c r="J114" s="60"/>
      <c r="K114" s="187">
        <f t="shared" si="21"/>
        <v>0</v>
      </c>
      <c r="L114" s="60"/>
      <c r="M114" s="60">
        <f t="shared" si="22"/>
        <v>0</v>
      </c>
    </row>
    <row r="115" spans="1:14" ht="30">
      <c r="A115" s="147" t="str">
        <f t="shared" si="20"/>
        <v>b</v>
      </c>
      <c r="B115" s="204" t="s">
        <v>106</v>
      </c>
      <c r="C115" s="190"/>
      <c r="D115" s="190" t="s">
        <v>248</v>
      </c>
      <c r="E115" s="205" t="s">
        <v>389</v>
      </c>
      <c r="F115" s="206"/>
      <c r="G115" s="60"/>
      <c r="H115" s="60"/>
      <c r="I115" s="60"/>
      <c r="J115" s="60"/>
      <c r="K115" s="187">
        <f t="shared" si="21"/>
        <v>0</v>
      </c>
      <c r="L115" s="60"/>
      <c r="M115" s="60">
        <f t="shared" si="22"/>
        <v>0</v>
      </c>
    </row>
    <row r="116" spans="1:14" ht="22.15" customHeight="1">
      <c r="A116" s="147" t="str">
        <f t="shared" si="20"/>
        <v>a</v>
      </c>
      <c r="B116" s="204" t="s">
        <v>106</v>
      </c>
      <c r="C116" s="190"/>
      <c r="D116" s="190" t="s">
        <v>250</v>
      </c>
      <c r="E116" s="205" t="s">
        <v>251</v>
      </c>
      <c r="F116" s="206">
        <v>1018</v>
      </c>
      <c r="G116" s="60">
        <v>1000</v>
      </c>
      <c r="H116" s="60">
        <v>1000</v>
      </c>
      <c r="I116" s="60">
        <v>1000</v>
      </c>
      <c r="J116" s="60">
        <v>1000</v>
      </c>
      <c r="K116" s="187">
        <f t="shared" si="21"/>
        <v>-18</v>
      </c>
      <c r="L116" s="60">
        <v>1000</v>
      </c>
      <c r="M116" s="60">
        <f t="shared" si="22"/>
        <v>0</v>
      </c>
    </row>
    <row r="117" spans="1:14" ht="42.75">
      <c r="A117" s="147" t="str">
        <f t="shared" si="20"/>
        <v>a</v>
      </c>
      <c r="B117" s="204" t="s">
        <v>106</v>
      </c>
      <c r="C117" s="190"/>
      <c r="D117" s="190" t="s">
        <v>252</v>
      </c>
      <c r="E117" s="205" t="s">
        <v>253</v>
      </c>
      <c r="F117" s="206">
        <f>1350-1018</f>
        <v>332</v>
      </c>
      <c r="G117" s="60">
        <v>1000</v>
      </c>
      <c r="H117" s="60">
        <v>1000</v>
      </c>
      <c r="I117" s="60">
        <v>1000</v>
      </c>
      <c r="J117" s="60">
        <v>1000</v>
      </c>
      <c r="K117" s="187">
        <f t="shared" si="21"/>
        <v>668</v>
      </c>
      <c r="L117" s="60">
        <v>1000</v>
      </c>
      <c r="M117" s="60">
        <f t="shared" si="22"/>
        <v>0</v>
      </c>
    </row>
    <row r="118" spans="1:14" ht="34.5" customHeight="1">
      <c r="A118" s="147" t="str">
        <f t="shared" si="20"/>
        <v>a</v>
      </c>
      <c r="B118" s="147"/>
      <c r="C118" s="174" t="s">
        <v>48</v>
      </c>
      <c r="D118" s="174" t="s">
        <v>254</v>
      </c>
      <c r="E118" s="157" t="s">
        <v>49</v>
      </c>
      <c r="F118" s="158">
        <f t="shared" ref="F118:J118" si="36">F120+F128+F134+F136+F137</f>
        <v>65619</v>
      </c>
      <c r="G118" s="85">
        <f t="shared" si="36"/>
        <v>68550</v>
      </c>
      <c r="H118" s="85">
        <f t="shared" si="36"/>
        <v>70350</v>
      </c>
      <c r="I118" s="85">
        <f t="shared" si="36"/>
        <v>74225</v>
      </c>
      <c r="J118" s="85">
        <f t="shared" si="36"/>
        <v>75420</v>
      </c>
      <c r="K118" s="158">
        <f t="shared" si="21"/>
        <v>2931</v>
      </c>
      <c r="L118" s="85">
        <f t="shared" ref="L118" si="37">L120+L128+L134+L136+L137</f>
        <v>68550</v>
      </c>
      <c r="M118" s="85">
        <f t="shared" si="22"/>
        <v>0</v>
      </c>
    </row>
    <row r="119" spans="1:14" ht="24" customHeight="1">
      <c r="A119" s="147" t="str">
        <f t="shared" si="20"/>
        <v>a</v>
      </c>
      <c r="B119" s="170"/>
      <c r="C119" s="175"/>
      <c r="D119" s="175" t="s">
        <v>354</v>
      </c>
      <c r="E119" s="159" t="s">
        <v>27</v>
      </c>
      <c r="F119" s="160">
        <f t="shared" ref="F119:J119" si="38">F121+F129+F135</f>
        <v>453</v>
      </c>
      <c r="G119" s="28">
        <f t="shared" si="38"/>
        <v>453</v>
      </c>
      <c r="H119" s="28">
        <f t="shared" si="38"/>
        <v>453</v>
      </c>
      <c r="I119" s="28">
        <f t="shared" si="38"/>
        <v>453</v>
      </c>
      <c r="J119" s="28">
        <f t="shared" si="38"/>
        <v>453</v>
      </c>
      <c r="K119" s="160">
        <f t="shared" si="21"/>
        <v>0</v>
      </c>
      <c r="L119" s="28">
        <f t="shared" ref="L119" si="39">L121+L129+L135</f>
        <v>453</v>
      </c>
      <c r="M119" s="28">
        <f t="shared" si="22"/>
        <v>0</v>
      </c>
    </row>
    <row r="120" spans="1:14" ht="37.5" customHeight="1">
      <c r="A120" s="147" t="str">
        <f t="shared" si="20"/>
        <v>a</v>
      </c>
      <c r="B120" s="185"/>
      <c r="C120" s="161" t="s">
        <v>255</v>
      </c>
      <c r="D120" s="161" t="s">
        <v>256</v>
      </c>
      <c r="E120" s="194" t="s">
        <v>257</v>
      </c>
      <c r="F120" s="169">
        <f t="shared" ref="F120:J120" si="40">F122+F123+F124+F125+F126+F127</f>
        <v>32280</v>
      </c>
      <c r="G120" s="51">
        <f t="shared" si="40"/>
        <v>35150</v>
      </c>
      <c r="H120" s="51">
        <f t="shared" si="40"/>
        <v>36900</v>
      </c>
      <c r="I120" s="51">
        <f t="shared" si="40"/>
        <v>40725</v>
      </c>
      <c r="J120" s="51">
        <f t="shared" si="40"/>
        <v>41870</v>
      </c>
      <c r="K120" s="169">
        <f t="shared" si="21"/>
        <v>2870</v>
      </c>
      <c r="L120" s="51">
        <f t="shared" ref="L120" si="41">L122+L123+L124+L125+L126+L127</f>
        <v>35150</v>
      </c>
      <c r="M120" s="51">
        <f t="shared" si="22"/>
        <v>0</v>
      </c>
      <c r="N120" s="173" t="s">
        <v>361</v>
      </c>
    </row>
    <row r="121" spans="1:14" ht="21" customHeight="1">
      <c r="A121" s="147" t="str">
        <f t="shared" si="20"/>
        <v>a</v>
      </c>
      <c r="B121" s="147"/>
      <c r="C121" s="161"/>
      <c r="D121" s="161" t="s">
        <v>354</v>
      </c>
      <c r="E121" s="164" t="s">
        <v>27</v>
      </c>
      <c r="F121" s="165">
        <v>40</v>
      </c>
      <c r="G121" s="41">
        <v>40</v>
      </c>
      <c r="H121" s="41">
        <v>40</v>
      </c>
      <c r="I121" s="41">
        <v>40</v>
      </c>
      <c r="J121" s="41">
        <v>40</v>
      </c>
      <c r="K121" s="165">
        <f t="shared" si="21"/>
        <v>0</v>
      </c>
      <c r="L121" s="41">
        <v>40</v>
      </c>
      <c r="M121" s="41">
        <f t="shared" si="22"/>
        <v>0</v>
      </c>
    </row>
    <row r="122" spans="1:14" ht="31.5" customHeight="1">
      <c r="A122" s="147" t="str">
        <f t="shared" si="20"/>
        <v>a</v>
      </c>
      <c r="B122" s="185"/>
      <c r="C122" s="161"/>
      <c r="D122" s="161" t="s">
        <v>258</v>
      </c>
      <c r="E122" s="180" t="s">
        <v>259</v>
      </c>
      <c r="F122" s="181">
        <v>15801.8</v>
      </c>
      <c r="G122" s="71">
        <v>19305</v>
      </c>
      <c r="H122" s="71">
        <v>21575</v>
      </c>
      <c r="I122" s="71">
        <v>25350</v>
      </c>
      <c r="J122" s="71">
        <v>26000</v>
      </c>
      <c r="K122" s="179">
        <f t="shared" si="21"/>
        <v>3503.2000000000007</v>
      </c>
      <c r="L122" s="71">
        <v>19305</v>
      </c>
      <c r="M122" s="71">
        <f t="shared" si="22"/>
        <v>0</v>
      </c>
    </row>
    <row r="123" spans="1:14" ht="46.5" customHeight="1">
      <c r="A123" s="147" t="str">
        <f t="shared" si="20"/>
        <v>a</v>
      </c>
      <c r="B123" s="185"/>
      <c r="C123" s="161"/>
      <c r="D123" s="161" t="s">
        <v>260</v>
      </c>
      <c r="E123" s="180" t="s">
        <v>261</v>
      </c>
      <c r="F123" s="181">
        <v>5085.2</v>
      </c>
      <c r="G123" s="71">
        <v>4600</v>
      </c>
      <c r="H123" s="71">
        <v>4430</v>
      </c>
      <c r="I123" s="71">
        <v>4150</v>
      </c>
      <c r="J123" s="71">
        <v>4500</v>
      </c>
      <c r="K123" s="179">
        <f t="shared" si="21"/>
        <v>-485.19999999999982</v>
      </c>
      <c r="L123" s="71">
        <v>4600</v>
      </c>
      <c r="M123" s="71">
        <f t="shared" si="22"/>
        <v>0</v>
      </c>
    </row>
    <row r="124" spans="1:14" ht="31.5" customHeight="1">
      <c r="A124" s="147" t="str">
        <f t="shared" si="20"/>
        <v>a</v>
      </c>
      <c r="B124" s="185"/>
      <c r="C124" s="161"/>
      <c r="D124" s="161" t="s">
        <v>262</v>
      </c>
      <c r="E124" s="180" t="s">
        <v>263</v>
      </c>
      <c r="F124" s="181">
        <v>245</v>
      </c>
      <c r="G124" s="71">
        <v>105</v>
      </c>
      <c r="H124" s="71">
        <v>105</v>
      </c>
      <c r="I124" s="71">
        <v>245</v>
      </c>
      <c r="J124" s="71">
        <v>270</v>
      </c>
      <c r="K124" s="179">
        <f t="shared" si="21"/>
        <v>-140</v>
      </c>
      <c r="L124" s="71">
        <v>105</v>
      </c>
      <c r="M124" s="71">
        <f t="shared" si="22"/>
        <v>0</v>
      </c>
    </row>
    <row r="125" spans="1:14" ht="31.5" customHeight="1">
      <c r="A125" s="147" t="str">
        <f t="shared" si="20"/>
        <v>a</v>
      </c>
      <c r="B125" s="185"/>
      <c r="C125" s="161"/>
      <c r="D125" s="161" t="s">
        <v>264</v>
      </c>
      <c r="E125" s="180" t="s">
        <v>265</v>
      </c>
      <c r="F125" s="181">
        <v>2259</v>
      </c>
      <c r="G125" s="71">
        <v>2230</v>
      </c>
      <c r="H125" s="71">
        <v>2030</v>
      </c>
      <c r="I125" s="71">
        <v>2600</v>
      </c>
      <c r="J125" s="71">
        <v>1900</v>
      </c>
      <c r="K125" s="179">
        <f t="shared" si="21"/>
        <v>-29</v>
      </c>
      <c r="L125" s="71">
        <v>2230</v>
      </c>
      <c r="M125" s="71">
        <f t="shared" si="22"/>
        <v>0</v>
      </c>
    </row>
    <row r="126" spans="1:14" ht="31.5" customHeight="1">
      <c r="A126" s="147" t="str">
        <f t="shared" si="20"/>
        <v>a</v>
      </c>
      <c r="B126" s="185"/>
      <c r="C126" s="161"/>
      <c r="D126" s="161" t="s">
        <v>266</v>
      </c>
      <c r="E126" s="180" t="s">
        <v>267</v>
      </c>
      <c r="F126" s="181">
        <v>7709</v>
      </c>
      <c r="G126" s="71">
        <v>7730</v>
      </c>
      <c r="H126" s="71">
        <v>7580</v>
      </c>
      <c r="I126" s="71">
        <v>7200</v>
      </c>
      <c r="J126" s="71">
        <v>7900</v>
      </c>
      <c r="K126" s="179">
        <f t="shared" si="21"/>
        <v>21</v>
      </c>
      <c r="L126" s="71">
        <v>7730</v>
      </c>
      <c r="M126" s="71">
        <f t="shared" si="22"/>
        <v>0</v>
      </c>
    </row>
    <row r="127" spans="1:14" ht="31.5" customHeight="1">
      <c r="A127" s="147" t="str">
        <f t="shared" si="20"/>
        <v>a</v>
      </c>
      <c r="B127" s="185"/>
      <c r="C127" s="161"/>
      <c r="D127" s="161" t="s">
        <v>268</v>
      </c>
      <c r="E127" s="180" t="s">
        <v>193</v>
      </c>
      <c r="F127" s="181">
        <v>1180</v>
      </c>
      <c r="G127" s="71">
        <v>1180</v>
      </c>
      <c r="H127" s="71">
        <v>1180</v>
      </c>
      <c r="I127" s="71">
        <v>1180</v>
      </c>
      <c r="J127" s="71">
        <v>1300</v>
      </c>
      <c r="K127" s="179">
        <f t="shared" si="21"/>
        <v>0</v>
      </c>
      <c r="L127" s="71">
        <v>1180</v>
      </c>
      <c r="M127" s="71">
        <f t="shared" si="22"/>
        <v>0</v>
      </c>
    </row>
    <row r="128" spans="1:14" ht="22.5" customHeight="1">
      <c r="A128" s="147" t="str">
        <f t="shared" si="20"/>
        <v>a</v>
      </c>
      <c r="B128" s="185"/>
      <c r="C128" s="161" t="s">
        <v>269</v>
      </c>
      <c r="D128" s="161" t="s">
        <v>270</v>
      </c>
      <c r="E128" s="166" t="s">
        <v>271</v>
      </c>
      <c r="F128" s="169">
        <f t="shared" ref="F128:J128" si="42">F130+F131+F132+F133</f>
        <v>5189</v>
      </c>
      <c r="G128" s="51">
        <f t="shared" si="42"/>
        <v>5250</v>
      </c>
      <c r="H128" s="51">
        <f t="shared" si="42"/>
        <v>5300</v>
      </c>
      <c r="I128" s="51">
        <f t="shared" si="42"/>
        <v>5350</v>
      </c>
      <c r="J128" s="51">
        <f t="shared" si="42"/>
        <v>5400</v>
      </c>
      <c r="K128" s="169">
        <f t="shared" si="21"/>
        <v>61</v>
      </c>
      <c r="L128" s="51">
        <f t="shared" ref="L128" si="43">L130+L131+L132+L133</f>
        <v>5250</v>
      </c>
      <c r="M128" s="51">
        <f t="shared" si="22"/>
        <v>0</v>
      </c>
    </row>
    <row r="129" spans="1:13" ht="20.25" customHeight="1">
      <c r="A129" s="147" t="str">
        <f t="shared" si="20"/>
        <v>a</v>
      </c>
      <c r="B129" s="170"/>
      <c r="C129" s="171"/>
      <c r="D129" s="171" t="s">
        <v>354</v>
      </c>
      <c r="E129" s="164" t="s">
        <v>27</v>
      </c>
      <c r="F129" s="165">
        <f>203+110+64</f>
        <v>377</v>
      </c>
      <c r="G129" s="41">
        <f>203+110+64</f>
        <v>377</v>
      </c>
      <c r="H129" s="41">
        <f>203+110+64</f>
        <v>377</v>
      </c>
      <c r="I129" s="41">
        <f>203+110+64</f>
        <v>377</v>
      </c>
      <c r="J129" s="41">
        <f>203+110+64</f>
        <v>377</v>
      </c>
      <c r="K129" s="165">
        <f t="shared" si="21"/>
        <v>0</v>
      </c>
      <c r="L129" s="41">
        <f>203+110+64</f>
        <v>377</v>
      </c>
      <c r="M129" s="41">
        <f t="shared" si="22"/>
        <v>0</v>
      </c>
    </row>
    <row r="130" spans="1:13" ht="33" customHeight="1">
      <c r="A130" s="147" t="str">
        <f t="shared" si="20"/>
        <v>a</v>
      </c>
      <c r="B130" s="185" t="s">
        <v>106</v>
      </c>
      <c r="C130" s="161"/>
      <c r="D130" s="161" t="s">
        <v>272</v>
      </c>
      <c r="E130" s="200" t="s">
        <v>273</v>
      </c>
      <c r="F130" s="178">
        <v>1650</v>
      </c>
      <c r="G130" s="71">
        <v>1650</v>
      </c>
      <c r="H130" s="71">
        <v>1650</v>
      </c>
      <c r="I130" s="71">
        <v>1650</v>
      </c>
      <c r="J130" s="71">
        <v>1700</v>
      </c>
      <c r="K130" s="179">
        <f t="shared" si="21"/>
        <v>0</v>
      </c>
      <c r="L130" s="71">
        <v>1650</v>
      </c>
      <c r="M130" s="71">
        <f t="shared" si="22"/>
        <v>0</v>
      </c>
    </row>
    <row r="131" spans="1:13" ht="33" customHeight="1">
      <c r="A131" s="147" t="str">
        <f t="shared" si="20"/>
        <v>a</v>
      </c>
      <c r="B131" s="185" t="s">
        <v>106</v>
      </c>
      <c r="C131" s="161"/>
      <c r="D131" s="161" t="s">
        <v>274</v>
      </c>
      <c r="E131" s="200" t="s">
        <v>275</v>
      </c>
      <c r="F131" s="178">
        <v>1889</v>
      </c>
      <c r="G131" s="71">
        <v>1900</v>
      </c>
      <c r="H131" s="71">
        <v>1950</v>
      </c>
      <c r="I131" s="71">
        <v>1950</v>
      </c>
      <c r="J131" s="71">
        <v>1950</v>
      </c>
      <c r="K131" s="179">
        <f t="shared" si="21"/>
        <v>11</v>
      </c>
      <c r="L131" s="71">
        <v>1900</v>
      </c>
      <c r="M131" s="71">
        <f t="shared" si="22"/>
        <v>0</v>
      </c>
    </row>
    <row r="132" spans="1:13" ht="33" customHeight="1">
      <c r="A132" s="147" t="str">
        <f t="shared" si="20"/>
        <v>a</v>
      </c>
      <c r="B132" s="185" t="s">
        <v>106</v>
      </c>
      <c r="C132" s="161"/>
      <c r="D132" s="161" t="s">
        <v>276</v>
      </c>
      <c r="E132" s="200" t="s">
        <v>277</v>
      </c>
      <c r="F132" s="178">
        <v>650</v>
      </c>
      <c r="G132" s="71">
        <v>700</v>
      </c>
      <c r="H132" s="71">
        <v>700</v>
      </c>
      <c r="I132" s="71">
        <v>750</v>
      </c>
      <c r="J132" s="71">
        <v>750</v>
      </c>
      <c r="K132" s="179">
        <f t="shared" si="21"/>
        <v>50</v>
      </c>
      <c r="L132" s="71">
        <v>700</v>
      </c>
      <c r="M132" s="71">
        <f t="shared" si="22"/>
        <v>0</v>
      </c>
    </row>
    <row r="133" spans="1:13" ht="33" customHeight="1">
      <c r="A133" s="147" t="str">
        <f t="shared" si="20"/>
        <v>a</v>
      </c>
      <c r="B133" s="185" t="s">
        <v>106</v>
      </c>
      <c r="C133" s="161"/>
      <c r="D133" s="161" t="s">
        <v>278</v>
      </c>
      <c r="E133" s="200" t="s">
        <v>279</v>
      </c>
      <c r="F133" s="178">
        <v>1000</v>
      </c>
      <c r="G133" s="71">
        <v>1000</v>
      </c>
      <c r="H133" s="71">
        <v>1000</v>
      </c>
      <c r="I133" s="71">
        <v>1000</v>
      </c>
      <c r="J133" s="71">
        <v>1000</v>
      </c>
      <c r="K133" s="179">
        <f t="shared" si="21"/>
        <v>0</v>
      </c>
      <c r="L133" s="71">
        <v>1000</v>
      </c>
      <c r="M133" s="71">
        <f t="shared" si="22"/>
        <v>0</v>
      </c>
    </row>
    <row r="134" spans="1:13" ht="34.15" customHeight="1">
      <c r="A134" s="147" t="str">
        <f t="shared" si="20"/>
        <v>a</v>
      </c>
      <c r="B134" s="185"/>
      <c r="C134" s="161" t="s">
        <v>280</v>
      </c>
      <c r="D134" s="161" t="s">
        <v>281</v>
      </c>
      <c r="E134" s="166" t="s">
        <v>282</v>
      </c>
      <c r="F134" s="163">
        <v>1100</v>
      </c>
      <c r="G134" s="37">
        <v>1100</v>
      </c>
      <c r="H134" s="37">
        <v>1100</v>
      </c>
      <c r="I134" s="37">
        <v>1100</v>
      </c>
      <c r="J134" s="37">
        <v>1100</v>
      </c>
      <c r="K134" s="163">
        <f t="shared" si="21"/>
        <v>0</v>
      </c>
      <c r="L134" s="37">
        <v>1100</v>
      </c>
      <c r="M134" s="37">
        <f t="shared" si="22"/>
        <v>0</v>
      </c>
    </row>
    <row r="135" spans="1:13" ht="21" customHeight="1">
      <c r="A135" s="147" t="str">
        <f t="shared" ref="A135:A170" si="44">IF((F135+G135)&gt;0,"a","b")</f>
        <v>a</v>
      </c>
      <c r="B135" s="170"/>
      <c r="C135" s="171"/>
      <c r="D135" s="171" t="s">
        <v>354</v>
      </c>
      <c r="E135" s="164" t="s">
        <v>27</v>
      </c>
      <c r="F135" s="165">
        <v>36</v>
      </c>
      <c r="G135" s="41">
        <v>36</v>
      </c>
      <c r="H135" s="41">
        <v>36</v>
      </c>
      <c r="I135" s="41">
        <v>36</v>
      </c>
      <c r="J135" s="41">
        <v>36</v>
      </c>
      <c r="K135" s="165">
        <f t="shared" ref="K135:K170" si="45">G135-F135</f>
        <v>0</v>
      </c>
      <c r="L135" s="41">
        <v>36</v>
      </c>
      <c r="M135" s="41">
        <f t="shared" ref="M135:M170" si="46">L135-G135</f>
        <v>0</v>
      </c>
    </row>
    <row r="136" spans="1:13" ht="23.25" customHeight="1">
      <c r="A136" s="147" t="str">
        <f t="shared" si="44"/>
        <v>a</v>
      </c>
      <c r="B136" s="185"/>
      <c r="C136" s="161" t="s">
        <v>283</v>
      </c>
      <c r="D136" s="161" t="s">
        <v>284</v>
      </c>
      <c r="E136" s="166" t="s">
        <v>285</v>
      </c>
      <c r="F136" s="163">
        <v>26650</v>
      </c>
      <c r="G136" s="51">
        <v>26650</v>
      </c>
      <c r="H136" s="51">
        <v>26650</v>
      </c>
      <c r="I136" s="51">
        <v>26650</v>
      </c>
      <c r="J136" s="51">
        <v>26650</v>
      </c>
      <c r="K136" s="169">
        <f t="shared" si="45"/>
        <v>0</v>
      </c>
      <c r="L136" s="51">
        <v>26650</v>
      </c>
      <c r="M136" s="51">
        <f t="shared" si="46"/>
        <v>0</v>
      </c>
    </row>
    <row r="137" spans="1:13" ht="21" customHeight="1">
      <c r="A137" s="147" t="str">
        <f t="shared" si="44"/>
        <v>a</v>
      </c>
      <c r="B137" s="185"/>
      <c r="C137" s="161" t="s">
        <v>286</v>
      </c>
      <c r="D137" s="161" t="s">
        <v>287</v>
      </c>
      <c r="E137" s="166" t="s">
        <v>263</v>
      </c>
      <c r="F137" s="163">
        <v>400</v>
      </c>
      <c r="G137" s="51">
        <v>400</v>
      </c>
      <c r="H137" s="51">
        <v>400</v>
      </c>
      <c r="I137" s="51">
        <v>400</v>
      </c>
      <c r="J137" s="51">
        <v>400</v>
      </c>
      <c r="K137" s="169">
        <f t="shared" si="45"/>
        <v>0</v>
      </c>
      <c r="L137" s="51">
        <v>400</v>
      </c>
      <c r="M137" s="51">
        <f t="shared" si="46"/>
        <v>0</v>
      </c>
    </row>
    <row r="138" spans="1:13" ht="30" customHeight="1">
      <c r="A138" s="147" t="str">
        <f t="shared" si="44"/>
        <v>a</v>
      </c>
      <c r="B138" s="147"/>
      <c r="C138" s="174" t="s">
        <v>50</v>
      </c>
      <c r="D138" s="174" t="s">
        <v>288</v>
      </c>
      <c r="E138" s="157" t="s">
        <v>51</v>
      </c>
      <c r="F138" s="158">
        <f t="shared" ref="F138:J138" si="47">F139+F145+F146</f>
        <v>5135.04</v>
      </c>
      <c r="G138" s="85">
        <f t="shared" si="47"/>
        <v>5200</v>
      </c>
      <c r="H138" s="85">
        <f t="shared" si="47"/>
        <v>5200</v>
      </c>
      <c r="I138" s="85">
        <f t="shared" si="47"/>
        <v>5200</v>
      </c>
      <c r="J138" s="85">
        <f t="shared" si="47"/>
        <v>5200</v>
      </c>
      <c r="K138" s="158">
        <f t="shared" si="45"/>
        <v>64.960000000000036</v>
      </c>
      <c r="L138" s="85">
        <f t="shared" ref="L138" si="48">L139+L145+L146</f>
        <v>5200</v>
      </c>
      <c r="M138" s="85">
        <f t="shared" si="46"/>
        <v>0</v>
      </c>
    </row>
    <row r="139" spans="1:13" ht="20.25" customHeight="1">
      <c r="A139" s="147" t="str">
        <f t="shared" si="44"/>
        <v>a</v>
      </c>
      <c r="B139" s="176"/>
      <c r="C139" s="161" t="s">
        <v>289</v>
      </c>
      <c r="D139" s="161" t="s">
        <v>290</v>
      </c>
      <c r="E139" s="166" t="s">
        <v>291</v>
      </c>
      <c r="F139" s="163">
        <f>SUM(F140:F144)</f>
        <v>1786.04</v>
      </c>
      <c r="G139" s="51">
        <f t="shared" ref="G139:J139" si="49">SUM(G140:G144)</f>
        <v>1850</v>
      </c>
      <c r="H139" s="51">
        <f t="shared" si="49"/>
        <v>1850</v>
      </c>
      <c r="I139" s="51">
        <f t="shared" si="49"/>
        <v>1850</v>
      </c>
      <c r="J139" s="51">
        <f t="shared" si="49"/>
        <v>1850</v>
      </c>
      <c r="K139" s="169">
        <f t="shared" si="45"/>
        <v>63.960000000000036</v>
      </c>
      <c r="L139" s="51">
        <f t="shared" ref="L139" si="50">SUM(L140:L144)</f>
        <v>1850</v>
      </c>
      <c r="M139" s="51">
        <f t="shared" si="46"/>
        <v>0</v>
      </c>
    </row>
    <row r="140" spans="1:13" ht="21" customHeight="1">
      <c r="A140" s="147" t="str">
        <f t="shared" si="44"/>
        <v>a</v>
      </c>
      <c r="B140" s="176"/>
      <c r="C140" s="161"/>
      <c r="D140" s="161" t="s">
        <v>292</v>
      </c>
      <c r="E140" s="177" t="s">
        <v>293</v>
      </c>
      <c r="F140" s="178">
        <v>663.84</v>
      </c>
      <c r="G140" s="71">
        <v>750</v>
      </c>
      <c r="H140" s="71">
        <v>750</v>
      </c>
      <c r="I140" s="71">
        <v>750</v>
      </c>
      <c r="J140" s="71">
        <v>750</v>
      </c>
      <c r="K140" s="179">
        <f t="shared" si="45"/>
        <v>86.159999999999968</v>
      </c>
      <c r="L140" s="71">
        <v>750</v>
      </c>
      <c r="M140" s="71">
        <f t="shared" si="46"/>
        <v>0</v>
      </c>
    </row>
    <row r="141" spans="1:13" ht="28.5" customHeight="1">
      <c r="A141" s="147" t="str">
        <f t="shared" si="44"/>
        <v>a</v>
      </c>
      <c r="B141" s="176"/>
      <c r="C141" s="161"/>
      <c r="D141" s="161" t="s">
        <v>294</v>
      </c>
      <c r="E141" s="177" t="s">
        <v>295</v>
      </c>
      <c r="F141" s="178">
        <v>116.4</v>
      </c>
      <c r="G141" s="71">
        <v>155</v>
      </c>
      <c r="H141" s="71">
        <v>155</v>
      </c>
      <c r="I141" s="71">
        <v>155</v>
      </c>
      <c r="J141" s="71">
        <v>155</v>
      </c>
      <c r="K141" s="179">
        <f t="shared" si="45"/>
        <v>38.599999999999994</v>
      </c>
      <c r="L141" s="71">
        <v>155</v>
      </c>
      <c r="M141" s="71">
        <f t="shared" si="46"/>
        <v>0</v>
      </c>
    </row>
    <row r="142" spans="1:13" ht="30" customHeight="1">
      <c r="A142" s="147" t="str">
        <f t="shared" si="44"/>
        <v>a</v>
      </c>
      <c r="B142" s="176"/>
      <c r="C142" s="161"/>
      <c r="D142" s="161" t="s">
        <v>296</v>
      </c>
      <c r="E142" s="177" t="s">
        <v>297</v>
      </c>
      <c r="F142" s="178">
        <v>362.4</v>
      </c>
      <c r="G142" s="71">
        <v>370</v>
      </c>
      <c r="H142" s="71">
        <v>370</v>
      </c>
      <c r="I142" s="71">
        <v>370</v>
      </c>
      <c r="J142" s="71">
        <v>370</v>
      </c>
      <c r="K142" s="179">
        <f t="shared" si="45"/>
        <v>7.6000000000000227</v>
      </c>
      <c r="L142" s="71">
        <v>370</v>
      </c>
      <c r="M142" s="71">
        <f t="shared" si="46"/>
        <v>0</v>
      </c>
    </row>
    <row r="143" spans="1:13" ht="28.5" customHeight="1">
      <c r="A143" s="147" t="str">
        <f t="shared" si="44"/>
        <v>a</v>
      </c>
      <c r="B143" s="176"/>
      <c r="C143" s="161"/>
      <c r="D143" s="161" t="s">
        <v>298</v>
      </c>
      <c r="E143" s="177" t="s">
        <v>299</v>
      </c>
      <c r="F143" s="178">
        <v>315.8</v>
      </c>
      <c r="G143" s="71">
        <v>245</v>
      </c>
      <c r="H143" s="71">
        <v>245</v>
      </c>
      <c r="I143" s="71">
        <v>245</v>
      </c>
      <c r="J143" s="71">
        <v>245</v>
      </c>
      <c r="K143" s="179">
        <f t="shared" si="45"/>
        <v>-70.800000000000011</v>
      </c>
      <c r="L143" s="71">
        <v>245</v>
      </c>
      <c r="M143" s="71">
        <f t="shared" si="46"/>
        <v>0</v>
      </c>
    </row>
    <row r="144" spans="1:13" ht="28.5" customHeight="1">
      <c r="A144" s="147" t="str">
        <f t="shared" si="44"/>
        <v>a</v>
      </c>
      <c r="B144" s="176"/>
      <c r="C144" s="161"/>
      <c r="D144" s="161" t="s">
        <v>300</v>
      </c>
      <c r="E144" s="177" t="s">
        <v>301</v>
      </c>
      <c r="F144" s="178">
        <f>280.1+47.5</f>
        <v>327.60000000000002</v>
      </c>
      <c r="G144" s="71">
        <v>330</v>
      </c>
      <c r="H144" s="71">
        <v>330</v>
      </c>
      <c r="I144" s="71">
        <v>330</v>
      </c>
      <c r="J144" s="71">
        <v>330</v>
      </c>
      <c r="K144" s="179">
        <f t="shared" si="45"/>
        <v>2.3999999999999773</v>
      </c>
      <c r="L144" s="71">
        <v>330</v>
      </c>
      <c r="M144" s="71">
        <f t="shared" si="46"/>
        <v>0</v>
      </c>
    </row>
    <row r="145" spans="1:14" ht="42.75" customHeight="1">
      <c r="A145" s="147" t="str">
        <f t="shared" si="44"/>
        <v>a</v>
      </c>
      <c r="B145" s="176"/>
      <c r="C145" s="161" t="s">
        <v>302</v>
      </c>
      <c r="D145" s="161" t="s">
        <v>303</v>
      </c>
      <c r="E145" s="166" t="s">
        <v>304</v>
      </c>
      <c r="F145" s="163">
        <v>3049</v>
      </c>
      <c r="G145" s="51">
        <v>3050</v>
      </c>
      <c r="H145" s="51">
        <v>3050</v>
      </c>
      <c r="I145" s="51">
        <v>3050</v>
      </c>
      <c r="J145" s="51">
        <v>3050</v>
      </c>
      <c r="K145" s="169">
        <f t="shared" si="45"/>
        <v>1</v>
      </c>
      <c r="L145" s="51">
        <v>3050</v>
      </c>
      <c r="M145" s="51">
        <f t="shared" si="46"/>
        <v>0</v>
      </c>
    </row>
    <row r="146" spans="1:14" ht="34.5" customHeight="1">
      <c r="A146" s="147" t="str">
        <f t="shared" si="44"/>
        <v>a</v>
      </c>
      <c r="B146" s="176"/>
      <c r="C146" s="161" t="s">
        <v>305</v>
      </c>
      <c r="D146" s="161" t="s">
        <v>306</v>
      </c>
      <c r="E146" s="166" t="s">
        <v>307</v>
      </c>
      <c r="F146" s="163">
        <v>300</v>
      </c>
      <c r="G146" s="51">
        <v>300</v>
      </c>
      <c r="H146" s="51">
        <v>300</v>
      </c>
      <c r="I146" s="51">
        <v>300</v>
      </c>
      <c r="J146" s="51">
        <v>300</v>
      </c>
      <c r="K146" s="169">
        <f t="shared" si="45"/>
        <v>0</v>
      </c>
      <c r="L146" s="51">
        <v>300</v>
      </c>
      <c r="M146" s="51">
        <f t="shared" si="46"/>
        <v>0</v>
      </c>
    </row>
    <row r="147" spans="1:14" ht="28.5" customHeight="1">
      <c r="A147" s="147" t="str">
        <f t="shared" si="44"/>
        <v>a</v>
      </c>
      <c r="B147" s="147"/>
      <c r="C147" s="174" t="s">
        <v>52</v>
      </c>
      <c r="D147" s="174" t="s">
        <v>308</v>
      </c>
      <c r="E147" s="157" t="s">
        <v>309</v>
      </c>
      <c r="F147" s="158">
        <f>F149+F154</f>
        <v>98710</v>
      </c>
      <c r="G147" s="85">
        <f t="shared" ref="G147:J147" si="51">G149+G154</f>
        <v>137735</v>
      </c>
      <c r="H147" s="85">
        <f t="shared" si="51"/>
        <v>148735</v>
      </c>
      <c r="I147" s="85">
        <f t="shared" si="51"/>
        <v>149235</v>
      </c>
      <c r="J147" s="85">
        <f t="shared" si="51"/>
        <v>149235</v>
      </c>
      <c r="K147" s="158">
        <f t="shared" si="45"/>
        <v>39025</v>
      </c>
      <c r="L147" s="85">
        <f t="shared" ref="L147" si="52">L149+L154</f>
        <v>156185</v>
      </c>
      <c r="M147" s="85">
        <f t="shared" si="46"/>
        <v>18450</v>
      </c>
    </row>
    <row r="148" spans="1:14" ht="24" customHeight="1">
      <c r="A148" s="147" t="str">
        <f t="shared" si="44"/>
        <v>a</v>
      </c>
      <c r="B148" s="170"/>
      <c r="C148" s="175"/>
      <c r="D148" s="175" t="s">
        <v>354</v>
      </c>
      <c r="E148" s="159" t="s">
        <v>27</v>
      </c>
      <c r="F148" s="207">
        <f>F150</f>
        <v>41</v>
      </c>
      <c r="G148" s="28">
        <f>G150</f>
        <v>41</v>
      </c>
      <c r="H148" s="28">
        <f>H150</f>
        <v>41</v>
      </c>
      <c r="I148" s="28">
        <f>I150</f>
        <v>41</v>
      </c>
      <c r="J148" s="28">
        <f>J150</f>
        <v>41</v>
      </c>
      <c r="K148" s="160">
        <f t="shared" si="45"/>
        <v>0</v>
      </c>
      <c r="L148" s="28">
        <f>L150</f>
        <v>41</v>
      </c>
      <c r="M148" s="28">
        <f t="shared" si="46"/>
        <v>0</v>
      </c>
    </row>
    <row r="149" spans="1:14" ht="42.75" customHeight="1">
      <c r="A149" s="147" t="str">
        <f t="shared" si="44"/>
        <v>a</v>
      </c>
      <c r="B149" s="185"/>
      <c r="C149" s="161" t="s">
        <v>310</v>
      </c>
      <c r="D149" s="161" t="s">
        <v>311</v>
      </c>
      <c r="E149" s="166" t="s">
        <v>312</v>
      </c>
      <c r="F149" s="163">
        <f>F151+F152+F153</f>
        <v>26275</v>
      </c>
      <c r="G149" s="51">
        <f t="shared" ref="G149:J149" si="53">G151+G152+G153</f>
        <v>32885</v>
      </c>
      <c r="H149" s="51">
        <f t="shared" si="53"/>
        <v>40735</v>
      </c>
      <c r="I149" s="51">
        <f t="shared" si="53"/>
        <v>40735</v>
      </c>
      <c r="J149" s="51">
        <f t="shared" si="53"/>
        <v>40735</v>
      </c>
      <c r="K149" s="169">
        <f t="shared" si="45"/>
        <v>6610</v>
      </c>
      <c r="L149" s="51">
        <f t="shared" ref="L149" si="54">L151+L152+L153</f>
        <v>40235</v>
      </c>
      <c r="M149" s="51">
        <f t="shared" si="46"/>
        <v>7350</v>
      </c>
    </row>
    <row r="150" spans="1:14" ht="21.75" customHeight="1">
      <c r="A150" s="147" t="str">
        <f t="shared" si="44"/>
        <v>a</v>
      </c>
      <c r="B150" s="170"/>
      <c r="C150" s="171"/>
      <c r="D150" s="171" t="s">
        <v>354</v>
      </c>
      <c r="E150" s="164" t="s">
        <v>27</v>
      </c>
      <c r="F150" s="165">
        <v>41</v>
      </c>
      <c r="G150" s="41">
        <v>41</v>
      </c>
      <c r="H150" s="41">
        <v>41</v>
      </c>
      <c r="I150" s="41">
        <v>41</v>
      </c>
      <c r="J150" s="41">
        <v>41</v>
      </c>
      <c r="K150" s="165">
        <f t="shared" si="45"/>
        <v>0</v>
      </c>
      <c r="L150" s="41">
        <v>41</v>
      </c>
      <c r="M150" s="41">
        <f t="shared" si="46"/>
        <v>0</v>
      </c>
    </row>
    <row r="151" spans="1:14" ht="32.450000000000003" customHeight="1">
      <c r="A151" s="147" t="str">
        <f t="shared" si="44"/>
        <v>a</v>
      </c>
      <c r="B151" s="185"/>
      <c r="C151" s="161"/>
      <c r="D151" s="161" t="s">
        <v>313</v>
      </c>
      <c r="E151" s="177" t="s">
        <v>314</v>
      </c>
      <c r="F151" s="178">
        <v>1540</v>
      </c>
      <c r="G151" s="71">
        <v>7650</v>
      </c>
      <c r="H151" s="71">
        <v>15000</v>
      </c>
      <c r="I151" s="71">
        <v>15000</v>
      </c>
      <c r="J151" s="71">
        <v>15000</v>
      </c>
      <c r="K151" s="179">
        <f t="shared" si="45"/>
        <v>6110</v>
      </c>
      <c r="L151" s="71">
        <v>15000</v>
      </c>
      <c r="M151" s="71">
        <f t="shared" si="46"/>
        <v>7350</v>
      </c>
      <c r="N151" s="173" t="s">
        <v>368</v>
      </c>
    </row>
    <row r="152" spans="1:14" ht="21.75" customHeight="1">
      <c r="A152" s="147" t="str">
        <f t="shared" si="44"/>
        <v>a</v>
      </c>
      <c r="B152" s="185"/>
      <c r="C152" s="161"/>
      <c r="D152" s="161" t="s">
        <v>315</v>
      </c>
      <c r="E152" s="177" t="s">
        <v>316</v>
      </c>
      <c r="F152" s="178">
        <v>23000</v>
      </c>
      <c r="G152" s="71">
        <v>23500</v>
      </c>
      <c r="H152" s="71">
        <v>24000</v>
      </c>
      <c r="I152" s="71">
        <v>24000</v>
      </c>
      <c r="J152" s="71">
        <v>24000</v>
      </c>
      <c r="K152" s="179">
        <f t="shared" si="45"/>
        <v>500</v>
      </c>
      <c r="L152" s="71">
        <v>23500</v>
      </c>
      <c r="M152" s="71">
        <f t="shared" si="46"/>
        <v>0</v>
      </c>
    </row>
    <row r="153" spans="1:14" ht="21.75" customHeight="1">
      <c r="A153" s="147" t="str">
        <f t="shared" si="44"/>
        <v>a</v>
      </c>
      <c r="B153" s="185"/>
      <c r="C153" s="161"/>
      <c r="D153" s="161" t="s">
        <v>317</v>
      </c>
      <c r="E153" s="177" t="s">
        <v>193</v>
      </c>
      <c r="F153" s="178">
        <v>1735</v>
      </c>
      <c r="G153" s="71">
        <v>1735</v>
      </c>
      <c r="H153" s="71">
        <v>1735</v>
      </c>
      <c r="I153" s="71">
        <v>1735</v>
      </c>
      <c r="J153" s="71">
        <v>1735</v>
      </c>
      <c r="K153" s="179">
        <f t="shared" si="45"/>
        <v>0</v>
      </c>
      <c r="L153" s="71">
        <v>1735</v>
      </c>
      <c r="M153" s="71">
        <f t="shared" si="46"/>
        <v>0</v>
      </c>
    </row>
    <row r="154" spans="1:14" ht="28.5" customHeight="1">
      <c r="A154" s="147" t="str">
        <f t="shared" si="44"/>
        <v>a</v>
      </c>
      <c r="B154" s="185"/>
      <c r="C154" s="161" t="s">
        <v>318</v>
      </c>
      <c r="D154" s="161" t="s">
        <v>319</v>
      </c>
      <c r="E154" s="166" t="s">
        <v>309</v>
      </c>
      <c r="F154" s="163">
        <f>SUM(F155:F159)</f>
        <v>72435</v>
      </c>
      <c r="G154" s="51">
        <f t="shared" ref="G154:J154" si="55">SUM(G155:G159)</f>
        <v>104850</v>
      </c>
      <c r="H154" s="51">
        <f t="shared" si="55"/>
        <v>108000</v>
      </c>
      <c r="I154" s="51">
        <f t="shared" si="55"/>
        <v>108500</v>
      </c>
      <c r="J154" s="51">
        <f t="shared" si="55"/>
        <v>108500</v>
      </c>
      <c r="K154" s="169">
        <f t="shared" si="45"/>
        <v>32415</v>
      </c>
      <c r="L154" s="51">
        <f t="shared" ref="L154" si="56">SUM(L155:L159)</f>
        <v>115950</v>
      </c>
      <c r="M154" s="51">
        <f t="shared" si="46"/>
        <v>11100</v>
      </c>
    </row>
    <row r="155" spans="1:14" ht="61.15" customHeight="1">
      <c r="A155" s="147" t="str">
        <f t="shared" si="44"/>
        <v>a</v>
      </c>
      <c r="B155" s="185"/>
      <c r="C155" s="161" t="s">
        <v>320</v>
      </c>
      <c r="D155" s="161" t="s">
        <v>321</v>
      </c>
      <c r="E155" s="166" t="s">
        <v>322</v>
      </c>
      <c r="F155" s="163">
        <v>59556</v>
      </c>
      <c r="G155" s="87">
        <f>74000</f>
        <v>74000</v>
      </c>
      <c r="H155" s="87">
        <v>74500</v>
      </c>
      <c r="I155" s="87">
        <v>75000</v>
      </c>
      <c r="J155" s="87">
        <v>75000</v>
      </c>
      <c r="K155" s="179">
        <f>G155-F155</f>
        <v>14444</v>
      </c>
      <c r="L155" s="87">
        <f>74000+8100</f>
        <v>82100</v>
      </c>
      <c r="M155" s="87">
        <f t="shared" si="46"/>
        <v>8100</v>
      </c>
      <c r="N155" s="173" t="s">
        <v>369</v>
      </c>
    </row>
    <row r="156" spans="1:14" ht="75">
      <c r="A156" s="147" t="str">
        <f t="shared" si="44"/>
        <v>a</v>
      </c>
      <c r="B156" s="185"/>
      <c r="C156" s="161" t="s">
        <v>323</v>
      </c>
      <c r="D156" s="161" t="s">
        <v>324</v>
      </c>
      <c r="E156" s="166" t="s">
        <v>325</v>
      </c>
      <c r="F156" s="163">
        <v>6500</v>
      </c>
      <c r="G156" s="71">
        <v>10000</v>
      </c>
      <c r="H156" s="71">
        <v>10000</v>
      </c>
      <c r="I156" s="71">
        <v>10000</v>
      </c>
      <c r="J156" s="71">
        <v>10000</v>
      </c>
      <c r="K156" s="179">
        <f t="shared" si="45"/>
        <v>3500</v>
      </c>
      <c r="L156" s="71">
        <v>10000</v>
      </c>
      <c r="M156" s="71">
        <f t="shared" si="46"/>
        <v>0</v>
      </c>
      <c r="N156" s="173" t="s">
        <v>370</v>
      </c>
    </row>
    <row r="157" spans="1:14" ht="45">
      <c r="A157" s="147" t="str">
        <f t="shared" si="44"/>
        <v>a</v>
      </c>
      <c r="B157" s="185"/>
      <c r="C157" s="161" t="s">
        <v>326</v>
      </c>
      <c r="D157" s="161" t="s">
        <v>327</v>
      </c>
      <c r="E157" s="166" t="s">
        <v>328</v>
      </c>
      <c r="F157" s="163">
        <v>3000</v>
      </c>
      <c r="G157" s="71">
        <v>12000</v>
      </c>
      <c r="H157" s="71">
        <v>15000</v>
      </c>
      <c r="I157" s="71">
        <v>15000</v>
      </c>
      <c r="J157" s="71">
        <v>15000</v>
      </c>
      <c r="K157" s="179">
        <f t="shared" si="45"/>
        <v>9000</v>
      </c>
      <c r="L157" s="71">
        <v>15000</v>
      </c>
      <c r="M157" s="71">
        <f t="shared" si="46"/>
        <v>3000</v>
      </c>
      <c r="N157" s="173" t="s">
        <v>371</v>
      </c>
    </row>
    <row r="158" spans="1:14" ht="60">
      <c r="A158" s="147" t="str">
        <f t="shared" si="44"/>
        <v>a</v>
      </c>
      <c r="B158" s="185"/>
      <c r="C158" s="161" t="s">
        <v>329</v>
      </c>
      <c r="D158" s="161" t="s">
        <v>330</v>
      </c>
      <c r="E158" s="166" t="s">
        <v>331</v>
      </c>
      <c r="F158" s="163">
        <v>1000</v>
      </c>
      <c r="G158" s="87">
        <f>1500+350</f>
        <v>1850</v>
      </c>
      <c r="H158" s="87">
        <v>1500</v>
      </c>
      <c r="I158" s="87">
        <v>1500</v>
      </c>
      <c r="J158" s="87">
        <v>1500</v>
      </c>
      <c r="K158" s="179">
        <f t="shared" si="45"/>
        <v>850</v>
      </c>
      <c r="L158" s="87">
        <f>1500+350</f>
        <v>1850</v>
      </c>
      <c r="M158" s="87">
        <f t="shared" si="46"/>
        <v>0</v>
      </c>
      <c r="N158" s="184" t="s">
        <v>374</v>
      </c>
    </row>
    <row r="159" spans="1:14" ht="45">
      <c r="A159" s="147" t="str">
        <f t="shared" si="44"/>
        <v>a</v>
      </c>
      <c r="B159" s="185"/>
      <c r="C159" s="161" t="s">
        <v>332</v>
      </c>
      <c r="D159" s="161" t="s">
        <v>333</v>
      </c>
      <c r="E159" s="166" t="s">
        <v>334</v>
      </c>
      <c r="F159" s="163">
        <v>2379</v>
      </c>
      <c r="G159" s="71">
        <v>7000</v>
      </c>
      <c r="H159" s="71">
        <v>7000</v>
      </c>
      <c r="I159" s="71">
        <v>7000</v>
      </c>
      <c r="J159" s="71">
        <v>7000</v>
      </c>
      <c r="K159" s="179">
        <f t="shared" si="45"/>
        <v>4621</v>
      </c>
      <c r="L159" s="71">
        <v>7000</v>
      </c>
      <c r="M159" s="71">
        <f t="shared" si="46"/>
        <v>0</v>
      </c>
      <c r="N159" s="173" t="s">
        <v>372</v>
      </c>
    </row>
    <row r="160" spans="1:14" ht="33" customHeight="1">
      <c r="A160" s="147" t="str">
        <f t="shared" si="44"/>
        <v>a</v>
      </c>
      <c r="B160" s="147"/>
      <c r="C160" s="174" t="s">
        <v>54</v>
      </c>
      <c r="D160" s="174" t="s">
        <v>335</v>
      </c>
      <c r="E160" s="157" t="s">
        <v>55</v>
      </c>
      <c r="F160" s="158">
        <f t="shared" ref="F160:J160" si="57">F162+F163</f>
        <v>5372</v>
      </c>
      <c r="G160" s="85">
        <f t="shared" si="57"/>
        <v>14540</v>
      </c>
      <c r="H160" s="85">
        <f t="shared" si="57"/>
        <v>14990</v>
      </c>
      <c r="I160" s="85">
        <f t="shared" si="57"/>
        <v>14990</v>
      </c>
      <c r="J160" s="85">
        <f t="shared" si="57"/>
        <v>14990</v>
      </c>
      <c r="K160" s="158">
        <f t="shared" si="45"/>
        <v>9168</v>
      </c>
      <c r="L160" s="85">
        <f t="shared" ref="L160" si="58">L162+L163</f>
        <v>14990</v>
      </c>
      <c r="M160" s="85">
        <f t="shared" si="46"/>
        <v>450</v>
      </c>
    </row>
    <row r="161" spans="1:13" ht="21.75" customHeight="1">
      <c r="A161" s="147" t="str">
        <f t="shared" si="44"/>
        <v>a</v>
      </c>
      <c r="B161" s="170"/>
      <c r="C161" s="171"/>
      <c r="D161" s="171" t="s">
        <v>354</v>
      </c>
      <c r="E161" s="164" t="s">
        <v>27</v>
      </c>
      <c r="F161" s="165">
        <f t="shared" ref="F161:J161" si="59">F164</f>
        <v>48</v>
      </c>
      <c r="G161" s="41">
        <f t="shared" si="59"/>
        <v>56</v>
      </c>
      <c r="H161" s="41">
        <f t="shared" si="59"/>
        <v>56</v>
      </c>
      <c r="I161" s="41">
        <f t="shared" si="59"/>
        <v>56</v>
      </c>
      <c r="J161" s="41">
        <f t="shared" si="59"/>
        <v>56</v>
      </c>
      <c r="K161" s="165">
        <f t="shared" si="45"/>
        <v>8</v>
      </c>
      <c r="L161" s="41">
        <f t="shared" ref="L161" si="60">L164</f>
        <v>56</v>
      </c>
      <c r="M161" s="41">
        <f t="shared" si="46"/>
        <v>0</v>
      </c>
    </row>
    <row r="162" spans="1:13" ht="27.75" customHeight="1">
      <c r="A162" s="147" t="str">
        <f t="shared" si="44"/>
        <v>a</v>
      </c>
      <c r="B162" s="170"/>
      <c r="C162" s="161" t="s">
        <v>342</v>
      </c>
      <c r="D162" s="161" t="s">
        <v>343</v>
      </c>
      <c r="E162" s="166" t="s">
        <v>344</v>
      </c>
      <c r="F162" s="163">
        <v>550</v>
      </c>
      <c r="G162" s="105">
        <v>550</v>
      </c>
      <c r="H162" s="105">
        <v>1000</v>
      </c>
      <c r="I162" s="105">
        <v>1000</v>
      </c>
      <c r="J162" s="105">
        <v>1000</v>
      </c>
      <c r="K162" s="208">
        <f t="shared" si="45"/>
        <v>0</v>
      </c>
      <c r="L162" s="105">
        <v>1000</v>
      </c>
      <c r="M162" s="105">
        <f t="shared" si="46"/>
        <v>450</v>
      </c>
    </row>
    <row r="163" spans="1:13" ht="31.5" customHeight="1">
      <c r="A163" s="147" t="str">
        <f t="shared" si="44"/>
        <v>a</v>
      </c>
      <c r="B163" s="209"/>
      <c r="C163" s="190" t="s">
        <v>345</v>
      </c>
      <c r="D163" s="190" t="s">
        <v>346</v>
      </c>
      <c r="E163" s="210" t="s">
        <v>347</v>
      </c>
      <c r="F163" s="208">
        <f>F165+F166+F167+F168</f>
        <v>4822</v>
      </c>
      <c r="G163" s="80">
        <f>G165+G166+G167+G168</f>
        <v>13990</v>
      </c>
      <c r="H163" s="80">
        <f>H165+H166+H167+H168</f>
        <v>13990</v>
      </c>
      <c r="I163" s="80">
        <f>I165+I166+I167+I168</f>
        <v>13990</v>
      </c>
      <c r="J163" s="80">
        <f>J165+J166+J167+J168</f>
        <v>13990</v>
      </c>
      <c r="K163" s="208">
        <f t="shared" si="45"/>
        <v>9168</v>
      </c>
      <c r="L163" s="80">
        <f>L165+L166+L167+L168</f>
        <v>13990</v>
      </c>
      <c r="M163" s="80">
        <f t="shared" si="46"/>
        <v>0</v>
      </c>
    </row>
    <row r="164" spans="1:13" ht="21.75" customHeight="1">
      <c r="A164" s="147" t="str">
        <f t="shared" si="44"/>
        <v>a</v>
      </c>
      <c r="B164" s="170"/>
      <c r="C164" s="171"/>
      <c r="D164" s="171" t="s">
        <v>354</v>
      </c>
      <c r="E164" s="164" t="s">
        <v>27</v>
      </c>
      <c r="F164" s="165">
        <f>16+32</f>
        <v>48</v>
      </c>
      <c r="G164" s="41">
        <f>48+8</f>
        <v>56</v>
      </c>
      <c r="H164" s="41">
        <f>48+8</f>
        <v>56</v>
      </c>
      <c r="I164" s="41">
        <f>48+8</f>
        <v>56</v>
      </c>
      <c r="J164" s="41">
        <f>48+8</f>
        <v>56</v>
      </c>
      <c r="K164" s="165">
        <f t="shared" si="45"/>
        <v>8</v>
      </c>
      <c r="L164" s="41">
        <f>48+8</f>
        <v>56</v>
      </c>
      <c r="M164" s="41">
        <f t="shared" si="46"/>
        <v>0</v>
      </c>
    </row>
    <row r="165" spans="1:13" ht="27" customHeight="1">
      <c r="A165" s="147" t="str">
        <f t="shared" si="44"/>
        <v>a</v>
      </c>
      <c r="B165" s="185"/>
      <c r="C165" s="161"/>
      <c r="D165" s="161" t="s">
        <v>348</v>
      </c>
      <c r="E165" s="177" t="s">
        <v>349</v>
      </c>
      <c r="F165" s="178">
        <v>2372</v>
      </c>
      <c r="G165" s="87">
        <v>9250</v>
      </c>
      <c r="H165" s="87">
        <v>9250</v>
      </c>
      <c r="I165" s="87">
        <v>9250</v>
      </c>
      <c r="J165" s="87">
        <v>9250</v>
      </c>
      <c r="K165" s="196">
        <f t="shared" si="45"/>
        <v>6878</v>
      </c>
      <c r="L165" s="87">
        <v>9250</v>
      </c>
      <c r="M165" s="87">
        <f t="shared" si="46"/>
        <v>0</v>
      </c>
    </row>
    <row r="166" spans="1:13" ht="27" customHeight="1">
      <c r="A166" s="147" t="str">
        <f t="shared" si="44"/>
        <v>a</v>
      </c>
      <c r="B166" s="185"/>
      <c r="C166" s="161"/>
      <c r="D166" s="161" t="s">
        <v>350</v>
      </c>
      <c r="E166" s="177" t="s">
        <v>351</v>
      </c>
      <c r="F166" s="178">
        <v>500</v>
      </c>
      <c r="G166" s="87">
        <v>2290</v>
      </c>
      <c r="H166" s="87">
        <v>2290</v>
      </c>
      <c r="I166" s="87">
        <v>2290</v>
      </c>
      <c r="J166" s="87">
        <v>2290</v>
      </c>
      <c r="K166" s="196">
        <f t="shared" si="45"/>
        <v>1790</v>
      </c>
      <c r="L166" s="87">
        <v>2290</v>
      </c>
      <c r="M166" s="87">
        <f t="shared" si="46"/>
        <v>0</v>
      </c>
    </row>
    <row r="167" spans="1:13" ht="43.9" customHeight="1">
      <c r="A167" s="147" t="str">
        <f t="shared" si="44"/>
        <v>a</v>
      </c>
      <c r="B167" s="185"/>
      <c r="C167" s="161"/>
      <c r="D167" s="161" t="s">
        <v>352</v>
      </c>
      <c r="E167" s="177" t="s">
        <v>358</v>
      </c>
      <c r="F167" s="178">
        <v>1120</v>
      </c>
      <c r="G167" s="87">
        <v>1500</v>
      </c>
      <c r="H167" s="87">
        <v>1500</v>
      </c>
      <c r="I167" s="87">
        <v>1500</v>
      </c>
      <c r="J167" s="87">
        <v>1500</v>
      </c>
      <c r="K167" s="178">
        <f t="shared" si="45"/>
        <v>380</v>
      </c>
      <c r="L167" s="87">
        <v>1500</v>
      </c>
      <c r="M167" s="87">
        <f t="shared" si="46"/>
        <v>0</v>
      </c>
    </row>
    <row r="168" spans="1:13" ht="34.15" customHeight="1">
      <c r="A168" s="147" t="str">
        <f t="shared" si="44"/>
        <v>a</v>
      </c>
      <c r="B168" s="185"/>
      <c r="C168" s="161"/>
      <c r="D168" s="161" t="s">
        <v>355</v>
      </c>
      <c r="E168" s="177" t="s">
        <v>359</v>
      </c>
      <c r="F168" s="178">
        <v>830</v>
      </c>
      <c r="G168" s="87">
        <v>950</v>
      </c>
      <c r="H168" s="87">
        <v>950</v>
      </c>
      <c r="I168" s="87">
        <v>950</v>
      </c>
      <c r="J168" s="87">
        <v>950</v>
      </c>
      <c r="K168" s="178">
        <f t="shared" si="45"/>
        <v>120</v>
      </c>
      <c r="L168" s="87">
        <v>950</v>
      </c>
      <c r="M168" s="87">
        <f t="shared" si="46"/>
        <v>0</v>
      </c>
    </row>
    <row r="169" spans="1:13" ht="33" customHeight="1">
      <c r="A169" s="147" t="str">
        <f t="shared" si="44"/>
        <v>a</v>
      </c>
      <c r="B169" s="147"/>
      <c r="C169" s="174" t="s">
        <v>336</v>
      </c>
      <c r="D169" s="174" t="s">
        <v>337</v>
      </c>
      <c r="E169" s="157" t="s">
        <v>338</v>
      </c>
      <c r="F169" s="158">
        <v>14745</v>
      </c>
      <c r="G169" s="85">
        <v>7064</v>
      </c>
      <c r="H169" s="85">
        <v>0</v>
      </c>
      <c r="I169" s="85"/>
      <c r="J169" s="85"/>
      <c r="K169" s="158">
        <f t="shared" si="45"/>
        <v>-7681</v>
      </c>
      <c r="L169" s="85">
        <v>7064</v>
      </c>
      <c r="M169" s="85">
        <f t="shared" si="46"/>
        <v>0</v>
      </c>
    </row>
    <row r="170" spans="1:13" ht="62.25" customHeight="1">
      <c r="A170" s="147" t="str">
        <f t="shared" si="44"/>
        <v>b</v>
      </c>
      <c r="B170" s="147"/>
      <c r="C170" s="174" t="s">
        <v>353</v>
      </c>
      <c r="D170" s="174" t="s">
        <v>340</v>
      </c>
      <c r="E170" s="157" t="s">
        <v>341</v>
      </c>
      <c r="F170" s="158"/>
      <c r="G170" s="85"/>
      <c r="H170" s="85"/>
      <c r="I170" s="85"/>
      <c r="J170" s="85"/>
      <c r="K170" s="158">
        <f t="shared" si="45"/>
        <v>0</v>
      </c>
      <c r="L170" s="85"/>
      <c r="M170" s="85">
        <f t="shared" si="46"/>
        <v>0</v>
      </c>
    </row>
    <row r="171" spans="1:13" ht="15.75" customHeight="1">
      <c r="A171" s="136"/>
      <c r="B171" s="136"/>
      <c r="C171" s="136"/>
      <c r="D171" s="136"/>
      <c r="E171" s="136"/>
      <c r="F171" s="138"/>
      <c r="G171" s="136"/>
      <c r="H171" s="136"/>
      <c r="I171" s="136"/>
      <c r="J171" s="136"/>
      <c r="K171" s="136"/>
      <c r="L171" s="136"/>
      <c r="M171" s="136"/>
    </row>
    <row r="172" spans="1:13" ht="15.75" customHeight="1">
      <c r="F172" s="138"/>
    </row>
    <row r="173" spans="1:13" ht="15.75" customHeight="1">
      <c r="F173" s="138"/>
    </row>
    <row r="174" spans="1:13" ht="15.75" customHeight="1">
      <c r="F174" s="138"/>
    </row>
    <row r="175" spans="1:13" ht="15.75" customHeight="1">
      <c r="F175" s="138"/>
    </row>
    <row r="176" spans="1:13" ht="15.75" customHeight="1">
      <c r="F176" s="138"/>
    </row>
    <row r="177" spans="6:6" ht="15.75" customHeight="1">
      <c r="F177" s="138"/>
    </row>
    <row r="178" spans="6:6" ht="15.75" customHeight="1">
      <c r="F178" s="138"/>
    </row>
    <row r="179" spans="6:6" ht="15.75" customHeight="1">
      <c r="F179" s="138"/>
    </row>
    <row r="180" spans="6:6" ht="15.75" customHeight="1">
      <c r="F180" s="138"/>
    </row>
    <row r="181" spans="6:6" ht="15.75" customHeight="1">
      <c r="F181" s="138"/>
    </row>
    <row r="182" spans="6:6" ht="15.75" customHeight="1">
      <c r="F182" s="138"/>
    </row>
    <row r="183" spans="6:6" ht="15.75" customHeight="1">
      <c r="F183" s="138"/>
    </row>
    <row r="184" spans="6:6" ht="15.75" customHeight="1">
      <c r="F184" s="138"/>
    </row>
    <row r="185" spans="6:6" ht="15.75" customHeight="1">
      <c r="F185" s="138"/>
    </row>
    <row r="186" spans="6:6" ht="15.75" customHeight="1">
      <c r="F186" s="138"/>
    </row>
    <row r="187" spans="6:6" ht="15.75" customHeight="1">
      <c r="F187" s="138"/>
    </row>
    <row r="188" spans="6:6" ht="15.75" customHeight="1">
      <c r="F188" s="138"/>
    </row>
    <row r="189" spans="6:6" ht="15.75" customHeight="1">
      <c r="F189" s="138"/>
    </row>
    <row r="190" spans="6:6" ht="15.75" customHeight="1">
      <c r="F190" s="138"/>
    </row>
    <row r="191" spans="6:6" ht="15.75" customHeight="1">
      <c r="F191" s="138"/>
    </row>
    <row r="192" spans="6:6" ht="15.75" customHeight="1">
      <c r="F192" s="138"/>
    </row>
    <row r="193" spans="6:6" ht="15.75" customHeight="1">
      <c r="F193" s="138"/>
    </row>
    <row r="194" spans="6:6" ht="15.75" customHeight="1">
      <c r="F194" s="138"/>
    </row>
    <row r="195" spans="6:6" ht="15.75" customHeight="1">
      <c r="F195" s="138"/>
    </row>
    <row r="196" spans="6:6" ht="15.75" customHeight="1">
      <c r="F196" s="138"/>
    </row>
    <row r="197" spans="6:6" ht="15.75" customHeight="1">
      <c r="F197" s="138"/>
    </row>
    <row r="198" spans="6:6" ht="15.75" customHeight="1">
      <c r="F198" s="138"/>
    </row>
    <row r="199" spans="6:6" ht="15.75" customHeight="1">
      <c r="F199" s="138"/>
    </row>
    <row r="200" spans="6:6" ht="15.75" customHeight="1">
      <c r="F200" s="138"/>
    </row>
    <row r="201" spans="6:6" ht="15.75" customHeight="1">
      <c r="F201" s="138"/>
    </row>
    <row r="202" spans="6:6" ht="15.75" customHeight="1">
      <c r="F202" s="138"/>
    </row>
    <row r="203" spans="6:6" ht="15.75" customHeight="1">
      <c r="F203" s="138"/>
    </row>
    <row r="204" spans="6:6" ht="15.75" customHeight="1">
      <c r="F204" s="138"/>
    </row>
    <row r="205" spans="6:6" ht="15.75" customHeight="1">
      <c r="F205" s="138"/>
    </row>
    <row r="206" spans="6:6" ht="15.75" customHeight="1">
      <c r="F206" s="138"/>
    </row>
    <row r="207" spans="6:6" ht="15.75" customHeight="1">
      <c r="F207" s="138"/>
    </row>
    <row r="208" spans="6:6" ht="15.75" customHeight="1">
      <c r="F208" s="138"/>
    </row>
    <row r="209" spans="6:6" ht="15.75" customHeight="1">
      <c r="F209" s="138"/>
    </row>
    <row r="210" spans="6:6" ht="15.75" customHeight="1">
      <c r="F210" s="138"/>
    </row>
    <row r="211" spans="6:6" ht="15.75" customHeight="1">
      <c r="F211" s="138"/>
    </row>
    <row r="212" spans="6:6" ht="15.75" customHeight="1">
      <c r="F212" s="138"/>
    </row>
    <row r="213" spans="6:6" ht="15.75" customHeight="1">
      <c r="F213" s="138"/>
    </row>
    <row r="214" spans="6:6" ht="15.75" customHeight="1">
      <c r="F214" s="138"/>
    </row>
    <row r="215" spans="6:6" ht="15.75" customHeight="1">
      <c r="F215" s="138"/>
    </row>
    <row r="216" spans="6:6" ht="15.75" customHeight="1">
      <c r="F216" s="138"/>
    </row>
    <row r="217" spans="6:6" ht="15.75" customHeight="1">
      <c r="F217" s="138"/>
    </row>
    <row r="218" spans="6:6" ht="15.75" customHeight="1">
      <c r="F218" s="138"/>
    </row>
    <row r="219" spans="6:6" ht="15.75" customHeight="1">
      <c r="F219" s="138"/>
    </row>
    <row r="220" spans="6:6" ht="15.75" customHeight="1">
      <c r="F220" s="138"/>
    </row>
    <row r="221" spans="6:6" ht="15.75" customHeight="1">
      <c r="F221" s="138"/>
    </row>
    <row r="222" spans="6:6" ht="15.75" customHeight="1">
      <c r="F222" s="138"/>
    </row>
    <row r="223" spans="6:6" ht="15.75" customHeight="1">
      <c r="F223" s="138"/>
    </row>
    <row r="224" spans="6:6" ht="15.75" customHeight="1">
      <c r="F224" s="138"/>
    </row>
    <row r="225" spans="6:6" ht="15.75" customHeight="1">
      <c r="F225" s="138"/>
    </row>
    <row r="226" spans="6:6" ht="15.75" customHeight="1">
      <c r="F226" s="138"/>
    </row>
    <row r="227" spans="6:6" ht="15.75" customHeight="1">
      <c r="F227" s="138"/>
    </row>
    <row r="228" spans="6:6" ht="15.75" customHeight="1">
      <c r="F228" s="138"/>
    </row>
    <row r="229" spans="6:6" ht="15.75" customHeight="1">
      <c r="F229" s="138"/>
    </row>
    <row r="230" spans="6:6" ht="15.75" customHeight="1">
      <c r="F230" s="138"/>
    </row>
    <row r="231" spans="6:6" ht="15.75" customHeight="1">
      <c r="F231" s="138"/>
    </row>
    <row r="232" spans="6:6" ht="15.75" customHeight="1">
      <c r="F232" s="138"/>
    </row>
    <row r="233" spans="6:6" ht="15.75" customHeight="1">
      <c r="F233" s="138"/>
    </row>
    <row r="234" spans="6:6" ht="15.75" customHeight="1">
      <c r="F234" s="138"/>
    </row>
    <row r="235" spans="6:6" ht="15.75" customHeight="1">
      <c r="F235" s="138"/>
    </row>
    <row r="236" spans="6:6" ht="15.75" customHeight="1">
      <c r="F236" s="138"/>
    </row>
    <row r="237" spans="6:6" ht="15.75" customHeight="1">
      <c r="F237" s="138"/>
    </row>
    <row r="238" spans="6:6" ht="15.75" customHeight="1">
      <c r="F238" s="138"/>
    </row>
    <row r="239" spans="6:6" ht="15.75" customHeight="1">
      <c r="F239" s="138"/>
    </row>
    <row r="240" spans="6:6" ht="15.75" customHeight="1">
      <c r="F240" s="138"/>
    </row>
    <row r="241" spans="6:6" ht="15.75" customHeight="1">
      <c r="F241" s="138"/>
    </row>
    <row r="242" spans="6:6" ht="15.75" customHeight="1">
      <c r="F242" s="138"/>
    </row>
    <row r="243" spans="6:6" ht="15.75" customHeight="1">
      <c r="F243" s="138"/>
    </row>
    <row r="244" spans="6:6" ht="15.75" customHeight="1">
      <c r="F244" s="138"/>
    </row>
    <row r="245" spans="6:6" ht="15.75" customHeight="1">
      <c r="F245" s="138"/>
    </row>
    <row r="246" spans="6:6" ht="15.75" customHeight="1">
      <c r="F246" s="138"/>
    </row>
    <row r="247" spans="6:6" ht="15.75" customHeight="1">
      <c r="F247" s="138"/>
    </row>
    <row r="248" spans="6:6" ht="15.75" customHeight="1">
      <c r="F248" s="138"/>
    </row>
    <row r="249" spans="6:6" ht="15.75" customHeight="1">
      <c r="F249" s="138"/>
    </row>
    <row r="250" spans="6:6" ht="15.75" customHeight="1">
      <c r="F250" s="138"/>
    </row>
    <row r="251" spans="6:6" ht="15.75" customHeight="1">
      <c r="F251" s="138"/>
    </row>
    <row r="252" spans="6:6" ht="15.75" customHeight="1">
      <c r="F252" s="138"/>
    </row>
    <row r="253" spans="6:6" ht="15.75" customHeight="1">
      <c r="F253" s="138"/>
    </row>
    <row r="254" spans="6:6" ht="15.75" customHeight="1">
      <c r="F254" s="138"/>
    </row>
    <row r="255" spans="6:6" ht="15.75" customHeight="1">
      <c r="F255" s="138"/>
    </row>
    <row r="256" spans="6:6" ht="15.75" customHeight="1">
      <c r="F256" s="138"/>
    </row>
    <row r="257" spans="6:6" ht="15.75" customHeight="1">
      <c r="F257" s="138"/>
    </row>
    <row r="258" spans="6:6" ht="15.75" customHeight="1">
      <c r="F258" s="138"/>
    </row>
    <row r="259" spans="6:6" ht="15.75" customHeight="1">
      <c r="F259" s="138"/>
    </row>
    <row r="260" spans="6:6" ht="15.75" customHeight="1">
      <c r="F260" s="138"/>
    </row>
    <row r="261" spans="6:6" ht="15.75" customHeight="1">
      <c r="F261" s="138"/>
    </row>
    <row r="262" spans="6:6" ht="15.75" customHeight="1">
      <c r="F262" s="138"/>
    </row>
    <row r="263" spans="6:6" ht="15.75" customHeight="1">
      <c r="F263" s="138"/>
    </row>
    <row r="264" spans="6:6" ht="15.75" customHeight="1">
      <c r="F264" s="138"/>
    </row>
    <row r="265" spans="6:6" ht="15.75" customHeight="1">
      <c r="F265" s="138"/>
    </row>
    <row r="266" spans="6:6" ht="15.75" customHeight="1">
      <c r="F266" s="138"/>
    </row>
    <row r="267" spans="6:6" ht="15.75" customHeight="1">
      <c r="F267" s="138"/>
    </row>
    <row r="268" spans="6:6" ht="15.75" customHeight="1">
      <c r="F268" s="138"/>
    </row>
    <row r="269" spans="6:6" ht="15.75" customHeight="1">
      <c r="F269" s="138"/>
    </row>
    <row r="270" spans="6:6" ht="15.75" customHeight="1">
      <c r="F270" s="138"/>
    </row>
    <row r="271" spans="6:6" ht="15.75" customHeight="1">
      <c r="F271" s="138"/>
    </row>
    <row r="272" spans="6:6" ht="15.75" customHeight="1">
      <c r="F272" s="138"/>
    </row>
    <row r="273" spans="6:6" ht="15.75" customHeight="1">
      <c r="F273" s="138"/>
    </row>
    <row r="274" spans="6:6" ht="15.75" customHeight="1">
      <c r="F274" s="138"/>
    </row>
    <row r="275" spans="6:6" ht="15.75" customHeight="1">
      <c r="F275" s="138"/>
    </row>
    <row r="276" spans="6:6" ht="15.75" customHeight="1">
      <c r="F276" s="138"/>
    </row>
    <row r="277" spans="6:6" ht="15.75" customHeight="1">
      <c r="F277" s="138"/>
    </row>
    <row r="278" spans="6:6" ht="15.75" customHeight="1">
      <c r="F278" s="138"/>
    </row>
    <row r="279" spans="6:6" ht="15.75" customHeight="1">
      <c r="F279" s="138"/>
    </row>
    <row r="280" spans="6:6" ht="15.75" customHeight="1">
      <c r="F280" s="138"/>
    </row>
    <row r="281" spans="6:6" ht="15.75" customHeight="1">
      <c r="F281" s="138"/>
    </row>
    <row r="282" spans="6:6" ht="15.75" customHeight="1">
      <c r="F282" s="138"/>
    </row>
    <row r="283" spans="6:6" ht="15.75" customHeight="1">
      <c r="F283" s="138"/>
    </row>
    <row r="284" spans="6:6" ht="15.75" customHeight="1">
      <c r="F284" s="138"/>
    </row>
    <row r="285" spans="6:6" ht="15.75" customHeight="1">
      <c r="F285" s="138"/>
    </row>
    <row r="286" spans="6:6" ht="15.75" customHeight="1">
      <c r="F286" s="138"/>
    </row>
    <row r="287" spans="6:6" ht="15.75" customHeight="1">
      <c r="F287" s="138"/>
    </row>
    <row r="288" spans="6:6" ht="15.75" customHeight="1">
      <c r="F288" s="138"/>
    </row>
    <row r="289" spans="6:6" ht="15.75" customHeight="1">
      <c r="F289" s="138"/>
    </row>
    <row r="290" spans="6:6" ht="15.75" customHeight="1">
      <c r="F290" s="138"/>
    </row>
    <row r="291" spans="6:6" ht="15.75" customHeight="1">
      <c r="F291" s="138"/>
    </row>
    <row r="292" spans="6:6" ht="15.75" customHeight="1">
      <c r="F292" s="138"/>
    </row>
    <row r="293" spans="6:6" ht="15.75" customHeight="1">
      <c r="F293" s="138"/>
    </row>
    <row r="294" spans="6:6" ht="15.75" customHeight="1">
      <c r="F294" s="138"/>
    </row>
    <row r="295" spans="6:6" ht="15.75" customHeight="1">
      <c r="F295" s="138"/>
    </row>
    <row r="296" spans="6:6" ht="15.75" customHeight="1">
      <c r="F296" s="138"/>
    </row>
    <row r="297" spans="6:6" ht="15.75" customHeight="1">
      <c r="F297" s="138"/>
    </row>
    <row r="298" spans="6:6" ht="15.75" customHeight="1">
      <c r="F298" s="138"/>
    </row>
    <row r="299" spans="6:6" ht="15.75" customHeight="1">
      <c r="F299" s="138"/>
    </row>
    <row r="300" spans="6:6" ht="15.75" customHeight="1">
      <c r="F300" s="138"/>
    </row>
    <row r="301" spans="6:6" ht="15.75" customHeight="1">
      <c r="F301" s="138"/>
    </row>
    <row r="302" spans="6:6" ht="15.75" customHeight="1">
      <c r="F302" s="138"/>
    </row>
    <row r="303" spans="6:6" ht="15.75" customHeight="1">
      <c r="F303" s="138"/>
    </row>
    <row r="304" spans="6:6" ht="15.75" customHeight="1">
      <c r="F304" s="138"/>
    </row>
    <row r="305" spans="6:6" ht="15.75" customHeight="1">
      <c r="F305" s="138"/>
    </row>
    <row r="306" spans="6:6" ht="15.75" customHeight="1">
      <c r="F306" s="138"/>
    </row>
    <row r="307" spans="6:6" ht="15.75" customHeight="1">
      <c r="F307" s="138"/>
    </row>
    <row r="308" spans="6:6" ht="15.75" customHeight="1">
      <c r="F308" s="138"/>
    </row>
    <row r="309" spans="6:6" ht="15.75" customHeight="1">
      <c r="F309" s="138"/>
    </row>
    <row r="310" spans="6:6" ht="15.75" customHeight="1">
      <c r="F310" s="138"/>
    </row>
    <row r="311" spans="6:6" ht="15.75" customHeight="1">
      <c r="F311" s="138"/>
    </row>
    <row r="312" spans="6:6" ht="15.75" customHeight="1">
      <c r="F312" s="138"/>
    </row>
    <row r="313" spans="6:6" ht="15.75" customHeight="1">
      <c r="F313" s="138"/>
    </row>
    <row r="314" spans="6:6" ht="15.75" customHeight="1">
      <c r="F314" s="138"/>
    </row>
    <row r="315" spans="6:6" ht="15.75" customHeight="1">
      <c r="F315" s="138"/>
    </row>
    <row r="316" spans="6:6" ht="15.75" customHeight="1">
      <c r="F316" s="138"/>
    </row>
    <row r="317" spans="6:6" ht="15.75" customHeight="1">
      <c r="F317" s="138"/>
    </row>
    <row r="318" spans="6:6" ht="15.75" customHeight="1">
      <c r="F318" s="138"/>
    </row>
    <row r="319" spans="6:6" ht="15.75" customHeight="1">
      <c r="F319" s="138"/>
    </row>
    <row r="320" spans="6:6" ht="15.75" customHeight="1">
      <c r="F320" s="138"/>
    </row>
    <row r="321" spans="6:6" ht="15.75" customHeight="1">
      <c r="F321" s="138"/>
    </row>
    <row r="322" spans="6:6" ht="15.75" customHeight="1">
      <c r="F322" s="138"/>
    </row>
    <row r="323" spans="6:6" ht="15.75" customHeight="1">
      <c r="F323" s="138"/>
    </row>
    <row r="324" spans="6:6" ht="15.75" customHeight="1">
      <c r="F324" s="138"/>
    </row>
    <row r="325" spans="6:6" ht="15.75" customHeight="1">
      <c r="F325" s="138"/>
    </row>
    <row r="326" spans="6:6" ht="15.75" customHeight="1">
      <c r="F326" s="138"/>
    </row>
    <row r="327" spans="6:6" ht="15.75" customHeight="1">
      <c r="F327" s="138"/>
    </row>
    <row r="328" spans="6:6" ht="15.75" customHeight="1">
      <c r="F328" s="138"/>
    </row>
    <row r="329" spans="6:6" ht="15.75" customHeight="1">
      <c r="F329" s="138"/>
    </row>
    <row r="330" spans="6:6" ht="15.75" customHeight="1">
      <c r="F330" s="138"/>
    </row>
    <row r="331" spans="6:6" ht="15.75" customHeight="1">
      <c r="F331" s="138"/>
    </row>
    <row r="332" spans="6:6" ht="15.75" customHeight="1">
      <c r="F332" s="138"/>
    </row>
    <row r="333" spans="6:6" ht="15.75" customHeight="1">
      <c r="F333" s="138"/>
    </row>
    <row r="334" spans="6:6" ht="15.75" customHeight="1">
      <c r="F334" s="138"/>
    </row>
    <row r="335" spans="6:6" ht="15.75" customHeight="1">
      <c r="F335" s="138"/>
    </row>
    <row r="336" spans="6:6" ht="15.75" customHeight="1">
      <c r="F336" s="138"/>
    </row>
    <row r="337" spans="6:6" ht="15.75" customHeight="1">
      <c r="F337" s="138"/>
    </row>
    <row r="338" spans="6:6" ht="15.75" customHeight="1">
      <c r="F338" s="138"/>
    </row>
    <row r="339" spans="6:6" ht="15.75" customHeight="1">
      <c r="F339" s="138"/>
    </row>
    <row r="340" spans="6:6" ht="15.75" customHeight="1">
      <c r="F340" s="138"/>
    </row>
    <row r="341" spans="6:6" ht="15.75" customHeight="1">
      <c r="F341" s="138"/>
    </row>
    <row r="342" spans="6:6" ht="15.75" customHeight="1">
      <c r="F342" s="138"/>
    </row>
    <row r="343" spans="6:6" ht="15.75" customHeight="1">
      <c r="F343" s="138"/>
    </row>
    <row r="344" spans="6:6" ht="15.75" customHeight="1">
      <c r="F344" s="138"/>
    </row>
    <row r="345" spans="6:6" ht="15.75" customHeight="1">
      <c r="F345" s="138"/>
    </row>
    <row r="346" spans="6:6" ht="15.75" customHeight="1">
      <c r="F346" s="138"/>
    </row>
    <row r="347" spans="6:6" ht="15.75" customHeight="1">
      <c r="F347" s="138"/>
    </row>
    <row r="348" spans="6:6" ht="15.75" customHeight="1">
      <c r="F348" s="138"/>
    </row>
    <row r="349" spans="6:6" ht="15.75" customHeight="1">
      <c r="F349" s="138"/>
    </row>
    <row r="350" spans="6:6" ht="15.75" customHeight="1">
      <c r="F350" s="138"/>
    </row>
    <row r="351" spans="6:6" ht="15.75" customHeight="1">
      <c r="F351" s="138"/>
    </row>
    <row r="352" spans="6:6" ht="15.75" customHeight="1">
      <c r="F352" s="138"/>
    </row>
    <row r="353" spans="6:6" ht="15.75" customHeight="1">
      <c r="F353" s="138"/>
    </row>
    <row r="354" spans="6:6" ht="15.75" customHeight="1">
      <c r="F354" s="138"/>
    </row>
    <row r="355" spans="6:6" ht="15.75" customHeight="1">
      <c r="F355" s="138"/>
    </row>
    <row r="356" spans="6:6" ht="15.75" customHeight="1">
      <c r="F356" s="138"/>
    </row>
    <row r="357" spans="6:6" ht="15.75" customHeight="1">
      <c r="F357" s="138"/>
    </row>
    <row r="358" spans="6:6" ht="15.75" customHeight="1">
      <c r="F358" s="138"/>
    </row>
    <row r="359" spans="6:6" ht="15.75" customHeight="1">
      <c r="F359" s="138"/>
    </row>
    <row r="360" spans="6:6" ht="15.75" customHeight="1">
      <c r="F360" s="138"/>
    </row>
    <row r="361" spans="6:6" ht="15.75" customHeight="1">
      <c r="F361" s="138"/>
    </row>
    <row r="362" spans="6:6" ht="15.75" customHeight="1">
      <c r="F362" s="138"/>
    </row>
    <row r="363" spans="6:6" ht="15.75" customHeight="1">
      <c r="F363" s="138"/>
    </row>
    <row r="364" spans="6:6" ht="15.75" customHeight="1">
      <c r="F364" s="138"/>
    </row>
    <row r="365" spans="6:6" ht="15.75" customHeight="1">
      <c r="F365" s="138"/>
    </row>
    <row r="366" spans="6:6" ht="15.75" customHeight="1">
      <c r="F366" s="138"/>
    </row>
    <row r="367" spans="6:6" ht="15.75" customHeight="1">
      <c r="F367" s="138"/>
    </row>
    <row r="368" spans="6:6" ht="15.75" customHeight="1">
      <c r="F368" s="138"/>
    </row>
    <row r="369" spans="6:6" ht="15.75" customHeight="1">
      <c r="F369" s="138"/>
    </row>
    <row r="370" spans="6:6" ht="15.75" customHeight="1">
      <c r="F370" s="138"/>
    </row>
    <row r="371" spans="6:6" ht="15.75" customHeight="1">
      <c r="F371" s="138"/>
    </row>
    <row r="372" spans="6:6" ht="15.75" customHeight="1">
      <c r="F372" s="138"/>
    </row>
    <row r="373" spans="6:6" ht="15.75" customHeight="1">
      <c r="F373" s="138"/>
    </row>
    <row r="374" spans="6:6" ht="15.75" customHeight="1">
      <c r="F374" s="138"/>
    </row>
    <row r="375" spans="6:6" ht="15.75" customHeight="1">
      <c r="F375" s="138"/>
    </row>
    <row r="376" spans="6:6" ht="15.75" customHeight="1">
      <c r="F376" s="138"/>
    </row>
    <row r="377" spans="6:6" ht="15.75" customHeight="1">
      <c r="F377" s="138"/>
    </row>
    <row r="378" spans="6:6" ht="15.75" customHeight="1">
      <c r="F378" s="138"/>
    </row>
    <row r="379" spans="6:6" ht="15.75" customHeight="1">
      <c r="F379" s="138"/>
    </row>
    <row r="380" spans="6:6" ht="15.75" customHeight="1">
      <c r="F380" s="138"/>
    </row>
    <row r="381" spans="6:6" ht="15.75" customHeight="1">
      <c r="F381" s="138"/>
    </row>
    <row r="382" spans="6:6" ht="15.75" customHeight="1">
      <c r="F382" s="138"/>
    </row>
    <row r="383" spans="6:6" ht="15.75" customHeight="1">
      <c r="F383" s="138"/>
    </row>
    <row r="384" spans="6:6" ht="15.75" customHeight="1">
      <c r="F384" s="138"/>
    </row>
    <row r="385" spans="6:6" ht="15.75" customHeight="1">
      <c r="F385" s="138"/>
    </row>
    <row r="386" spans="6:6" ht="15.75" customHeight="1">
      <c r="F386" s="138"/>
    </row>
    <row r="387" spans="6:6" ht="15.75" customHeight="1">
      <c r="F387" s="138"/>
    </row>
    <row r="388" spans="6:6" ht="15.75" customHeight="1">
      <c r="F388" s="138"/>
    </row>
    <row r="389" spans="6:6" ht="15.75" customHeight="1">
      <c r="F389" s="138"/>
    </row>
    <row r="390" spans="6:6" ht="15.75" customHeight="1">
      <c r="F390" s="138"/>
    </row>
    <row r="391" spans="6:6" ht="15.75" customHeight="1">
      <c r="F391" s="138"/>
    </row>
    <row r="392" spans="6:6" ht="15.75" customHeight="1">
      <c r="F392" s="138"/>
    </row>
    <row r="393" spans="6:6" ht="15.75" customHeight="1">
      <c r="F393" s="138"/>
    </row>
    <row r="394" spans="6:6" ht="15.75" customHeight="1">
      <c r="F394" s="138"/>
    </row>
    <row r="395" spans="6:6" ht="15.75" customHeight="1">
      <c r="F395" s="138"/>
    </row>
    <row r="396" spans="6:6" ht="15.75" customHeight="1">
      <c r="F396" s="138"/>
    </row>
    <row r="397" spans="6:6" ht="15.75" customHeight="1">
      <c r="F397" s="138"/>
    </row>
    <row r="398" spans="6:6" ht="15.75" customHeight="1">
      <c r="F398" s="138"/>
    </row>
    <row r="399" spans="6:6" ht="15.75" customHeight="1">
      <c r="F399" s="138"/>
    </row>
    <row r="400" spans="6:6" ht="15.75" customHeight="1">
      <c r="F400" s="138"/>
    </row>
    <row r="401" spans="6:6" ht="15.75" customHeight="1">
      <c r="F401" s="138"/>
    </row>
    <row r="402" spans="6:6" ht="15.75" customHeight="1">
      <c r="F402" s="138"/>
    </row>
    <row r="403" spans="6:6" ht="15.75" customHeight="1">
      <c r="F403" s="138"/>
    </row>
    <row r="404" spans="6:6" ht="15.75" customHeight="1">
      <c r="F404" s="138"/>
    </row>
    <row r="405" spans="6:6" ht="15.75" customHeight="1">
      <c r="F405" s="138"/>
    </row>
    <row r="406" spans="6:6" ht="15.75" customHeight="1">
      <c r="F406" s="138"/>
    </row>
    <row r="407" spans="6:6" ht="15.75" customHeight="1">
      <c r="F407" s="138"/>
    </row>
    <row r="408" spans="6:6" ht="15.75" customHeight="1">
      <c r="F408" s="138"/>
    </row>
    <row r="409" spans="6:6" ht="15.75" customHeight="1">
      <c r="F409" s="138"/>
    </row>
    <row r="410" spans="6:6" ht="15.75" customHeight="1">
      <c r="F410" s="138"/>
    </row>
    <row r="411" spans="6:6" ht="15.75" customHeight="1">
      <c r="F411" s="138"/>
    </row>
    <row r="412" spans="6:6" ht="15.75" customHeight="1">
      <c r="F412" s="138"/>
    </row>
    <row r="413" spans="6:6" ht="15.75" customHeight="1">
      <c r="F413" s="138"/>
    </row>
    <row r="414" spans="6:6" ht="15.75" customHeight="1">
      <c r="F414" s="138"/>
    </row>
    <row r="415" spans="6:6" ht="15.75" customHeight="1">
      <c r="F415" s="138"/>
    </row>
    <row r="416" spans="6:6" ht="15.75" customHeight="1">
      <c r="F416" s="138"/>
    </row>
    <row r="417" spans="6:6" ht="15.75" customHeight="1">
      <c r="F417" s="138"/>
    </row>
    <row r="418" spans="6:6" ht="15.75" customHeight="1">
      <c r="F418" s="138"/>
    </row>
    <row r="419" spans="6:6" ht="15.75" customHeight="1">
      <c r="F419" s="138"/>
    </row>
    <row r="420" spans="6:6" ht="15.75" customHeight="1">
      <c r="F420" s="138"/>
    </row>
    <row r="421" spans="6:6" ht="15.75" customHeight="1">
      <c r="F421" s="138"/>
    </row>
    <row r="422" spans="6:6" ht="15.75" customHeight="1">
      <c r="F422" s="138"/>
    </row>
    <row r="423" spans="6:6" ht="15.75" customHeight="1">
      <c r="F423" s="138"/>
    </row>
    <row r="424" spans="6:6" ht="15.75" customHeight="1">
      <c r="F424" s="138"/>
    </row>
    <row r="425" spans="6:6" ht="15.75" customHeight="1">
      <c r="F425" s="138"/>
    </row>
    <row r="426" spans="6:6" ht="15.75" customHeight="1">
      <c r="F426" s="138"/>
    </row>
    <row r="427" spans="6:6" ht="15.75" customHeight="1">
      <c r="F427" s="138"/>
    </row>
    <row r="428" spans="6:6" ht="15.75" customHeight="1">
      <c r="F428" s="138"/>
    </row>
    <row r="429" spans="6:6" ht="15.75" customHeight="1">
      <c r="F429" s="138"/>
    </row>
    <row r="430" spans="6:6" ht="15.75" customHeight="1">
      <c r="F430" s="138"/>
    </row>
    <row r="431" spans="6:6" ht="15.75" customHeight="1">
      <c r="F431" s="138"/>
    </row>
    <row r="432" spans="6:6" ht="15.75" customHeight="1">
      <c r="F432" s="138"/>
    </row>
    <row r="433" spans="6:6" ht="15.75" customHeight="1">
      <c r="F433" s="138"/>
    </row>
    <row r="434" spans="6:6" ht="15.75" customHeight="1">
      <c r="F434" s="138"/>
    </row>
    <row r="435" spans="6:6" ht="15.75" customHeight="1">
      <c r="F435" s="138"/>
    </row>
    <row r="436" spans="6:6" ht="15.75" customHeight="1">
      <c r="F436" s="138"/>
    </row>
    <row r="437" spans="6:6" ht="15.75" customHeight="1">
      <c r="F437" s="138"/>
    </row>
    <row r="438" spans="6:6" ht="15.75" customHeight="1">
      <c r="F438" s="138"/>
    </row>
    <row r="439" spans="6:6" ht="15.75" customHeight="1">
      <c r="F439" s="138"/>
    </row>
    <row r="440" spans="6:6" ht="15.75" customHeight="1">
      <c r="F440" s="138"/>
    </row>
    <row r="441" spans="6:6" ht="15.75" customHeight="1">
      <c r="F441" s="138"/>
    </row>
    <row r="442" spans="6:6" ht="15.75" customHeight="1">
      <c r="F442" s="138"/>
    </row>
    <row r="443" spans="6:6" ht="15.75" customHeight="1">
      <c r="F443" s="138"/>
    </row>
    <row r="444" spans="6:6" ht="15.75" customHeight="1">
      <c r="F444" s="138"/>
    </row>
    <row r="445" spans="6:6" ht="15.75" customHeight="1">
      <c r="F445" s="138"/>
    </row>
    <row r="446" spans="6:6" ht="15.75" customHeight="1">
      <c r="F446" s="138"/>
    </row>
    <row r="447" spans="6:6" ht="15.75" customHeight="1">
      <c r="F447" s="138"/>
    </row>
    <row r="448" spans="6:6" ht="15.75" customHeight="1">
      <c r="F448" s="138"/>
    </row>
    <row r="449" spans="6:6" ht="15.75" customHeight="1">
      <c r="F449" s="138"/>
    </row>
    <row r="450" spans="6:6" ht="15.75" customHeight="1">
      <c r="F450" s="138"/>
    </row>
    <row r="451" spans="6:6" ht="15.75" customHeight="1">
      <c r="F451" s="138"/>
    </row>
    <row r="452" spans="6:6" ht="15.75" customHeight="1">
      <c r="F452" s="138"/>
    </row>
    <row r="453" spans="6:6" ht="15.75" customHeight="1">
      <c r="F453" s="138"/>
    </row>
    <row r="454" spans="6:6" ht="15.75" customHeight="1">
      <c r="F454" s="138"/>
    </row>
    <row r="455" spans="6:6" ht="15.75" customHeight="1">
      <c r="F455" s="138"/>
    </row>
    <row r="456" spans="6:6" ht="15.75" customHeight="1">
      <c r="F456" s="138"/>
    </row>
    <row r="457" spans="6:6" ht="15.75" customHeight="1">
      <c r="F457" s="138"/>
    </row>
    <row r="458" spans="6:6" ht="15.75" customHeight="1">
      <c r="F458" s="138"/>
    </row>
    <row r="459" spans="6:6" ht="15.75" customHeight="1">
      <c r="F459" s="138"/>
    </row>
    <row r="460" spans="6:6" ht="15.75" customHeight="1">
      <c r="F460" s="138"/>
    </row>
    <row r="461" spans="6:6" ht="15.75" customHeight="1">
      <c r="F461" s="138"/>
    </row>
    <row r="462" spans="6:6" ht="15.75" customHeight="1">
      <c r="F462" s="138"/>
    </row>
    <row r="463" spans="6:6" ht="15.75" customHeight="1">
      <c r="F463" s="138"/>
    </row>
    <row r="464" spans="6:6" ht="15.75" customHeight="1">
      <c r="F464" s="138"/>
    </row>
    <row r="465" spans="6:6" ht="15.75" customHeight="1">
      <c r="F465" s="138"/>
    </row>
    <row r="466" spans="6:6" ht="15.75" customHeight="1">
      <c r="F466" s="138"/>
    </row>
    <row r="467" spans="6:6" ht="15.75" customHeight="1">
      <c r="F467" s="138"/>
    </row>
    <row r="468" spans="6:6" ht="15.75" customHeight="1">
      <c r="F468" s="138"/>
    </row>
    <row r="469" spans="6:6" ht="15.75" customHeight="1">
      <c r="F469" s="138"/>
    </row>
    <row r="470" spans="6:6" ht="15.75" customHeight="1">
      <c r="F470" s="138"/>
    </row>
    <row r="471" spans="6:6" ht="15.75" customHeight="1">
      <c r="F471" s="138"/>
    </row>
    <row r="472" spans="6:6" ht="15.75" customHeight="1">
      <c r="F472" s="138"/>
    </row>
    <row r="473" spans="6:6" ht="15.75" customHeight="1">
      <c r="F473" s="138"/>
    </row>
    <row r="474" spans="6:6" ht="15.75" customHeight="1">
      <c r="F474" s="138"/>
    </row>
    <row r="475" spans="6:6" ht="15.75" customHeight="1">
      <c r="F475" s="138"/>
    </row>
    <row r="476" spans="6:6" ht="15.75" customHeight="1">
      <c r="F476" s="138"/>
    </row>
    <row r="477" spans="6:6" ht="15.75" customHeight="1">
      <c r="F477" s="138"/>
    </row>
    <row r="478" spans="6:6" ht="15.75" customHeight="1">
      <c r="F478" s="138"/>
    </row>
    <row r="479" spans="6:6" ht="15.75" customHeight="1">
      <c r="F479" s="138"/>
    </row>
    <row r="480" spans="6:6" ht="15.75" customHeight="1">
      <c r="F480" s="138"/>
    </row>
    <row r="481" spans="6:6" ht="15.75" customHeight="1">
      <c r="F481" s="138"/>
    </row>
    <row r="482" spans="6:6" ht="15.75" customHeight="1">
      <c r="F482" s="138"/>
    </row>
    <row r="483" spans="6:6" ht="15.75" customHeight="1">
      <c r="F483" s="138"/>
    </row>
    <row r="484" spans="6:6" ht="15.75" customHeight="1">
      <c r="F484" s="138"/>
    </row>
    <row r="485" spans="6:6" ht="15.75" customHeight="1">
      <c r="F485" s="138"/>
    </row>
    <row r="486" spans="6:6" ht="15.75" customHeight="1">
      <c r="F486" s="138"/>
    </row>
    <row r="487" spans="6:6" ht="15.75" customHeight="1">
      <c r="F487" s="138"/>
    </row>
    <row r="488" spans="6:6" ht="15.75" customHeight="1">
      <c r="F488" s="138"/>
    </row>
    <row r="489" spans="6:6" ht="15.75" customHeight="1">
      <c r="F489" s="138"/>
    </row>
    <row r="490" spans="6:6" ht="15.75" customHeight="1">
      <c r="F490" s="138"/>
    </row>
    <row r="491" spans="6:6" ht="15.75" customHeight="1">
      <c r="F491" s="138"/>
    </row>
    <row r="492" spans="6:6" ht="15.75" customHeight="1">
      <c r="F492" s="138"/>
    </row>
    <row r="493" spans="6:6" ht="15.75" customHeight="1">
      <c r="F493" s="138"/>
    </row>
    <row r="494" spans="6:6" ht="15.75" customHeight="1">
      <c r="F494" s="138"/>
    </row>
    <row r="495" spans="6:6" ht="15.75" customHeight="1">
      <c r="F495" s="138"/>
    </row>
    <row r="496" spans="6:6" ht="15.75" customHeight="1">
      <c r="F496" s="138"/>
    </row>
    <row r="497" spans="6:6" ht="15.75" customHeight="1">
      <c r="F497" s="138"/>
    </row>
    <row r="498" spans="6:6" ht="15.75" customHeight="1">
      <c r="F498" s="138"/>
    </row>
    <row r="499" spans="6:6" ht="15.75" customHeight="1">
      <c r="F499" s="138"/>
    </row>
    <row r="500" spans="6:6" ht="15.75" customHeight="1">
      <c r="F500" s="138"/>
    </row>
    <row r="501" spans="6:6" ht="15.75" customHeight="1">
      <c r="F501" s="138"/>
    </row>
    <row r="502" spans="6:6" ht="15.75" customHeight="1">
      <c r="F502" s="138"/>
    </row>
    <row r="503" spans="6:6" ht="15.75" customHeight="1">
      <c r="F503" s="138"/>
    </row>
    <row r="504" spans="6:6" ht="15.75" customHeight="1">
      <c r="F504" s="138"/>
    </row>
    <row r="505" spans="6:6" ht="15.75" customHeight="1">
      <c r="F505" s="138"/>
    </row>
    <row r="506" spans="6:6" ht="15.75" customHeight="1">
      <c r="F506" s="138"/>
    </row>
    <row r="507" spans="6:6" ht="15.75" customHeight="1">
      <c r="F507" s="138"/>
    </row>
    <row r="508" spans="6:6" ht="15.75" customHeight="1">
      <c r="F508" s="138"/>
    </row>
    <row r="509" spans="6:6" ht="15.75" customHeight="1">
      <c r="F509" s="138"/>
    </row>
    <row r="510" spans="6:6" ht="15.75" customHeight="1">
      <c r="F510" s="138"/>
    </row>
    <row r="511" spans="6:6" ht="15.75" customHeight="1">
      <c r="F511" s="138"/>
    </row>
    <row r="512" spans="6:6" ht="15.75" customHeight="1">
      <c r="F512" s="138"/>
    </row>
    <row r="513" spans="6:6" ht="15.75" customHeight="1">
      <c r="F513" s="138"/>
    </row>
    <row r="514" spans="6:6" ht="15.75" customHeight="1">
      <c r="F514" s="138"/>
    </row>
    <row r="515" spans="6:6" ht="15.75" customHeight="1">
      <c r="F515" s="138"/>
    </row>
    <row r="516" spans="6:6" ht="15.75" customHeight="1">
      <c r="F516" s="138"/>
    </row>
    <row r="517" spans="6:6" ht="15.75" customHeight="1">
      <c r="F517" s="138"/>
    </row>
    <row r="518" spans="6:6" ht="15.75" customHeight="1">
      <c r="F518" s="138"/>
    </row>
    <row r="519" spans="6:6" ht="15.75" customHeight="1">
      <c r="F519" s="138"/>
    </row>
    <row r="520" spans="6:6" ht="15.75" customHeight="1">
      <c r="F520" s="138"/>
    </row>
    <row r="521" spans="6:6" ht="15.75" customHeight="1">
      <c r="F521" s="138"/>
    </row>
    <row r="522" spans="6:6" ht="15.75" customHeight="1">
      <c r="F522" s="138"/>
    </row>
    <row r="523" spans="6:6" ht="15.75" customHeight="1">
      <c r="F523" s="138"/>
    </row>
    <row r="524" spans="6:6" ht="15.75" customHeight="1">
      <c r="F524" s="138"/>
    </row>
    <row r="525" spans="6:6" ht="15.75" customHeight="1">
      <c r="F525" s="138"/>
    </row>
    <row r="526" spans="6:6" ht="15.75" customHeight="1">
      <c r="F526" s="138"/>
    </row>
    <row r="527" spans="6:6" ht="15.75" customHeight="1">
      <c r="F527" s="138"/>
    </row>
    <row r="528" spans="6:6" ht="15.75" customHeight="1">
      <c r="F528" s="138"/>
    </row>
    <row r="529" spans="6:6" ht="15.75" customHeight="1">
      <c r="F529" s="138"/>
    </row>
    <row r="530" spans="6:6" ht="15.75" customHeight="1">
      <c r="F530" s="138"/>
    </row>
    <row r="531" spans="6:6" ht="15.75" customHeight="1">
      <c r="F531" s="138"/>
    </row>
    <row r="532" spans="6:6" ht="15.75" customHeight="1">
      <c r="F532" s="138"/>
    </row>
    <row r="533" spans="6:6" ht="15.75" customHeight="1">
      <c r="F533" s="138"/>
    </row>
    <row r="534" spans="6:6" ht="15.75" customHeight="1">
      <c r="F534" s="138"/>
    </row>
    <row r="535" spans="6:6" ht="15.75" customHeight="1">
      <c r="F535" s="138"/>
    </row>
    <row r="536" spans="6:6" ht="15.75" customHeight="1">
      <c r="F536" s="138"/>
    </row>
    <row r="537" spans="6:6" ht="15.75" customHeight="1">
      <c r="F537" s="138"/>
    </row>
    <row r="538" spans="6:6" ht="15.75" customHeight="1">
      <c r="F538" s="138"/>
    </row>
    <row r="539" spans="6:6" ht="15.75" customHeight="1">
      <c r="F539" s="138"/>
    </row>
    <row r="540" spans="6:6" ht="15.75" customHeight="1">
      <c r="F540" s="138"/>
    </row>
    <row r="541" spans="6:6" ht="15.75" customHeight="1">
      <c r="F541" s="138"/>
    </row>
    <row r="542" spans="6:6" ht="15.75" customHeight="1">
      <c r="F542" s="138"/>
    </row>
    <row r="543" spans="6:6" ht="15.75" customHeight="1">
      <c r="F543" s="138"/>
    </row>
    <row r="544" spans="6:6" ht="15.75" customHeight="1">
      <c r="F544" s="138"/>
    </row>
    <row r="545" spans="6:6" ht="15.75" customHeight="1">
      <c r="F545" s="138"/>
    </row>
    <row r="546" spans="6:6" ht="15.75" customHeight="1">
      <c r="F546" s="138"/>
    </row>
    <row r="547" spans="6:6" ht="15.75" customHeight="1">
      <c r="F547" s="138"/>
    </row>
    <row r="548" spans="6:6" ht="15.75" customHeight="1">
      <c r="F548" s="138"/>
    </row>
    <row r="549" spans="6:6" ht="15.75" customHeight="1">
      <c r="F549" s="138"/>
    </row>
    <row r="550" spans="6:6" ht="15.75" customHeight="1">
      <c r="F550" s="138"/>
    </row>
    <row r="551" spans="6:6" ht="15.75" customHeight="1">
      <c r="F551" s="138"/>
    </row>
    <row r="552" spans="6:6" ht="15.75" customHeight="1">
      <c r="F552" s="138"/>
    </row>
    <row r="553" spans="6:6" ht="15.75" customHeight="1">
      <c r="F553" s="138"/>
    </row>
    <row r="554" spans="6:6" ht="15.75" customHeight="1">
      <c r="F554" s="138"/>
    </row>
    <row r="555" spans="6:6" ht="15.75" customHeight="1">
      <c r="F555" s="138"/>
    </row>
    <row r="556" spans="6:6" ht="15.75" customHeight="1">
      <c r="F556" s="138"/>
    </row>
    <row r="557" spans="6:6" ht="15.75" customHeight="1">
      <c r="F557" s="138"/>
    </row>
    <row r="558" spans="6:6" ht="15.75" customHeight="1">
      <c r="F558" s="138"/>
    </row>
    <row r="559" spans="6:6" ht="15.75" customHeight="1">
      <c r="F559" s="138"/>
    </row>
    <row r="560" spans="6:6" ht="15.75" customHeight="1">
      <c r="F560" s="138"/>
    </row>
    <row r="561" spans="6:6" ht="15.75" customHeight="1">
      <c r="F561" s="138"/>
    </row>
    <row r="562" spans="6:6" ht="15.75" customHeight="1">
      <c r="F562" s="138"/>
    </row>
    <row r="563" spans="6:6" ht="15.75" customHeight="1">
      <c r="F563" s="138"/>
    </row>
    <row r="564" spans="6:6" ht="15.75" customHeight="1">
      <c r="F564" s="138"/>
    </row>
    <row r="565" spans="6:6" ht="15.75" customHeight="1">
      <c r="F565" s="138"/>
    </row>
    <row r="566" spans="6:6" ht="15.75" customHeight="1">
      <c r="F566" s="138"/>
    </row>
    <row r="567" spans="6:6" ht="15.75" customHeight="1">
      <c r="F567" s="138"/>
    </row>
    <row r="568" spans="6:6" ht="15.75" customHeight="1">
      <c r="F568" s="138"/>
    </row>
    <row r="569" spans="6:6" ht="15.75" customHeight="1">
      <c r="F569" s="138"/>
    </row>
    <row r="570" spans="6:6" ht="15.75" customHeight="1">
      <c r="F570" s="138"/>
    </row>
    <row r="571" spans="6:6" ht="15.75" customHeight="1">
      <c r="F571" s="138"/>
    </row>
    <row r="572" spans="6:6" ht="15.75" customHeight="1">
      <c r="F572" s="138"/>
    </row>
    <row r="573" spans="6:6" ht="15.75" customHeight="1">
      <c r="F573" s="138"/>
    </row>
    <row r="574" spans="6:6" ht="15.75" customHeight="1">
      <c r="F574" s="138"/>
    </row>
    <row r="575" spans="6:6" ht="15.75" customHeight="1">
      <c r="F575" s="138"/>
    </row>
    <row r="576" spans="6:6" ht="15.75" customHeight="1">
      <c r="F576" s="138"/>
    </row>
    <row r="577" spans="6:6" ht="15.75" customHeight="1">
      <c r="F577" s="138"/>
    </row>
    <row r="578" spans="6:6" ht="15.75" customHeight="1">
      <c r="F578" s="138"/>
    </row>
    <row r="579" spans="6:6" ht="15.75" customHeight="1">
      <c r="F579" s="138"/>
    </row>
    <row r="580" spans="6:6" ht="15.75" customHeight="1">
      <c r="F580" s="138"/>
    </row>
    <row r="581" spans="6:6" ht="15.75" customHeight="1">
      <c r="F581" s="138"/>
    </row>
    <row r="582" spans="6:6" ht="15.75" customHeight="1">
      <c r="F582" s="138"/>
    </row>
    <row r="583" spans="6:6" ht="15.75" customHeight="1">
      <c r="F583" s="138"/>
    </row>
    <row r="584" spans="6:6" ht="15.75" customHeight="1">
      <c r="F584" s="138"/>
    </row>
    <row r="585" spans="6:6" ht="15.75" customHeight="1">
      <c r="F585" s="138"/>
    </row>
    <row r="586" spans="6:6" ht="15.75" customHeight="1">
      <c r="F586" s="138"/>
    </row>
    <row r="587" spans="6:6" ht="15.75" customHeight="1">
      <c r="F587" s="138"/>
    </row>
    <row r="588" spans="6:6" ht="15.75" customHeight="1">
      <c r="F588" s="138"/>
    </row>
    <row r="589" spans="6:6" ht="15.75" customHeight="1">
      <c r="F589" s="138"/>
    </row>
    <row r="590" spans="6:6" ht="15.75" customHeight="1">
      <c r="F590" s="138"/>
    </row>
    <row r="591" spans="6:6" ht="15.75" customHeight="1">
      <c r="F591" s="138"/>
    </row>
    <row r="592" spans="6:6" ht="15.75" customHeight="1">
      <c r="F592" s="138"/>
    </row>
    <row r="593" spans="6:6" ht="15.75" customHeight="1">
      <c r="F593" s="138"/>
    </row>
    <row r="594" spans="6:6" ht="15.75" customHeight="1">
      <c r="F594" s="138"/>
    </row>
    <row r="595" spans="6:6" ht="15.75" customHeight="1">
      <c r="F595" s="138"/>
    </row>
    <row r="596" spans="6:6" ht="15.75" customHeight="1">
      <c r="F596" s="138"/>
    </row>
    <row r="597" spans="6:6" ht="15.75" customHeight="1">
      <c r="F597" s="138"/>
    </row>
    <row r="598" spans="6:6" ht="15.75" customHeight="1">
      <c r="F598" s="138"/>
    </row>
    <row r="599" spans="6:6" ht="15.75" customHeight="1">
      <c r="F599" s="138"/>
    </row>
    <row r="600" spans="6:6" ht="15.75" customHeight="1">
      <c r="F600" s="138"/>
    </row>
    <row r="601" spans="6:6" ht="15.75" customHeight="1">
      <c r="F601" s="138"/>
    </row>
    <row r="602" spans="6:6" ht="15.75" customHeight="1">
      <c r="F602" s="138"/>
    </row>
    <row r="603" spans="6:6" ht="15.75" customHeight="1">
      <c r="F603" s="138"/>
    </row>
    <row r="604" spans="6:6" ht="15.75" customHeight="1">
      <c r="F604" s="138"/>
    </row>
    <row r="605" spans="6:6" ht="15.75" customHeight="1">
      <c r="F605" s="138"/>
    </row>
    <row r="606" spans="6:6" ht="15.75" customHeight="1">
      <c r="F606" s="138"/>
    </row>
    <row r="607" spans="6:6" ht="15.75" customHeight="1">
      <c r="F607" s="138"/>
    </row>
    <row r="608" spans="6:6" ht="15.75" customHeight="1">
      <c r="F608" s="138"/>
    </row>
    <row r="609" spans="6:6" ht="15.75" customHeight="1">
      <c r="F609" s="138"/>
    </row>
    <row r="610" spans="6:6" ht="15.75" customHeight="1">
      <c r="F610" s="138"/>
    </row>
    <row r="611" spans="6:6" ht="15.75" customHeight="1">
      <c r="F611" s="138"/>
    </row>
    <row r="612" spans="6:6" ht="15.75" customHeight="1">
      <c r="F612" s="138"/>
    </row>
    <row r="613" spans="6:6" ht="15.75" customHeight="1">
      <c r="F613" s="138"/>
    </row>
    <row r="614" spans="6:6" ht="15.75" customHeight="1">
      <c r="F614" s="138"/>
    </row>
    <row r="615" spans="6:6" ht="15.75" customHeight="1">
      <c r="F615" s="138"/>
    </row>
    <row r="616" spans="6:6" ht="15.75" customHeight="1">
      <c r="F616" s="138"/>
    </row>
    <row r="617" spans="6:6" ht="15.75" customHeight="1">
      <c r="F617" s="138"/>
    </row>
    <row r="618" spans="6:6" ht="15.75" customHeight="1">
      <c r="F618" s="138"/>
    </row>
    <row r="619" spans="6:6" ht="15.75" customHeight="1">
      <c r="F619" s="138"/>
    </row>
    <row r="620" spans="6:6" ht="15.75" customHeight="1">
      <c r="F620" s="138"/>
    </row>
    <row r="621" spans="6:6" ht="15.75" customHeight="1">
      <c r="F621" s="138"/>
    </row>
    <row r="622" spans="6:6" ht="15.75" customHeight="1">
      <c r="F622" s="138"/>
    </row>
    <row r="623" spans="6:6" ht="15.75" customHeight="1">
      <c r="F623" s="138"/>
    </row>
    <row r="624" spans="6:6" ht="15.75" customHeight="1">
      <c r="F624" s="138"/>
    </row>
    <row r="625" spans="6:6" ht="15.75" customHeight="1">
      <c r="F625" s="138"/>
    </row>
    <row r="626" spans="6:6" ht="15.75" customHeight="1">
      <c r="F626" s="138"/>
    </row>
    <row r="627" spans="6:6" ht="15.75" customHeight="1">
      <c r="F627" s="138"/>
    </row>
    <row r="628" spans="6:6" ht="15.75" customHeight="1">
      <c r="F628" s="138"/>
    </row>
    <row r="629" spans="6:6" ht="15.75" customHeight="1">
      <c r="F629" s="138"/>
    </row>
    <row r="630" spans="6:6" ht="15.75" customHeight="1">
      <c r="F630" s="138"/>
    </row>
    <row r="631" spans="6:6" ht="15.75" customHeight="1">
      <c r="F631" s="138"/>
    </row>
    <row r="632" spans="6:6" ht="15.75" customHeight="1">
      <c r="F632" s="138"/>
    </row>
    <row r="633" spans="6:6" ht="15.75" customHeight="1">
      <c r="F633" s="138"/>
    </row>
    <row r="634" spans="6:6" ht="15.75" customHeight="1">
      <c r="F634" s="138"/>
    </row>
    <row r="635" spans="6:6" ht="15.75" customHeight="1">
      <c r="F635" s="138"/>
    </row>
    <row r="636" spans="6:6" ht="15.75" customHeight="1">
      <c r="F636" s="138"/>
    </row>
    <row r="637" spans="6:6" ht="15.75" customHeight="1">
      <c r="F637" s="138"/>
    </row>
    <row r="638" spans="6:6" ht="15.75" customHeight="1">
      <c r="F638" s="138"/>
    </row>
    <row r="639" spans="6:6" ht="15.75" customHeight="1">
      <c r="F639" s="138"/>
    </row>
    <row r="640" spans="6:6" ht="15.75" customHeight="1">
      <c r="F640" s="138"/>
    </row>
    <row r="641" spans="6:6" ht="15.75" customHeight="1">
      <c r="F641" s="138"/>
    </row>
    <row r="642" spans="6:6" ht="15.75" customHeight="1">
      <c r="F642" s="138"/>
    </row>
    <row r="643" spans="6:6" ht="15.75" customHeight="1">
      <c r="F643" s="138"/>
    </row>
    <row r="644" spans="6:6" ht="15.75" customHeight="1">
      <c r="F644" s="138"/>
    </row>
    <row r="645" spans="6:6" ht="15.75" customHeight="1">
      <c r="F645" s="138"/>
    </row>
    <row r="646" spans="6:6" ht="15.75" customHeight="1">
      <c r="F646" s="138"/>
    </row>
    <row r="647" spans="6:6" ht="15.75" customHeight="1">
      <c r="F647" s="138"/>
    </row>
    <row r="648" spans="6:6" ht="15.75" customHeight="1">
      <c r="F648" s="138"/>
    </row>
    <row r="649" spans="6:6" ht="15.75" customHeight="1">
      <c r="F649" s="138"/>
    </row>
    <row r="650" spans="6:6" ht="15.75" customHeight="1">
      <c r="F650" s="138"/>
    </row>
    <row r="651" spans="6:6" ht="15.75" customHeight="1">
      <c r="F651" s="138"/>
    </row>
    <row r="652" spans="6:6" ht="15.75" customHeight="1">
      <c r="F652" s="138"/>
    </row>
    <row r="653" spans="6:6" ht="15.75" customHeight="1">
      <c r="F653" s="138"/>
    </row>
    <row r="654" spans="6:6" ht="15.75" customHeight="1">
      <c r="F654" s="138"/>
    </row>
    <row r="655" spans="6:6" ht="15.75" customHeight="1">
      <c r="F655" s="138"/>
    </row>
    <row r="656" spans="6:6" ht="15.75" customHeight="1">
      <c r="F656" s="138"/>
    </row>
    <row r="657" spans="6:6" ht="15.75" customHeight="1">
      <c r="F657" s="138"/>
    </row>
    <row r="658" spans="6:6" ht="15.75" customHeight="1">
      <c r="F658" s="138"/>
    </row>
    <row r="659" spans="6:6" ht="15.75" customHeight="1">
      <c r="F659" s="138"/>
    </row>
    <row r="660" spans="6:6" ht="15.75" customHeight="1">
      <c r="F660" s="138"/>
    </row>
    <row r="661" spans="6:6" ht="15.75" customHeight="1">
      <c r="F661" s="138"/>
    </row>
    <row r="662" spans="6:6" ht="15.75" customHeight="1">
      <c r="F662" s="138"/>
    </row>
    <row r="663" spans="6:6" ht="15.75" customHeight="1">
      <c r="F663" s="138"/>
    </row>
    <row r="664" spans="6:6" ht="15.75" customHeight="1">
      <c r="F664" s="138"/>
    </row>
    <row r="665" spans="6:6" ht="15.75" customHeight="1">
      <c r="F665" s="138"/>
    </row>
    <row r="666" spans="6:6" ht="15.75" customHeight="1">
      <c r="F666" s="138"/>
    </row>
    <row r="667" spans="6:6" ht="15.75" customHeight="1">
      <c r="F667" s="138"/>
    </row>
    <row r="668" spans="6:6" ht="15.75" customHeight="1">
      <c r="F668" s="138"/>
    </row>
    <row r="669" spans="6:6" ht="15.75" customHeight="1">
      <c r="F669" s="138"/>
    </row>
    <row r="670" spans="6:6" ht="15.75" customHeight="1">
      <c r="F670" s="138"/>
    </row>
    <row r="671" spans="6:6" ht="15.75" customHeight="1">
      <c r="F671" s="138"/>
    </row>
    <row r="672" spans="6:6" ht="15.75" customHeight="1">
      <c r="F672" s="138"/>
    </row>
    <row r="673" spans="6:6" ht="15.75" customHeight="1">
      <c r="F673" s="138"/>
    </row>
    <row r="674" spans="6:6" ht="15.75" customHeight="1">
      <c r="F674" s="138"/>
    </row>
    <row r="675" spans="6:6" ht="15.75" customHeight="1">
      <c r="F675" s="138"/>
    </row>
    <row r="676" spans="6:6" ht="15.75" customHeight="1">
      <c r="F676" s="138"/>
    </row>
    <row r="677" spans="6:6" ht="15.75" customHeight="1">
      <c r="F677" s="138"/>
    </row>
    <row r="678" spans="6:6" ht="15.75" customHeight="1">
      <c r="F678" s="138"/>
    </row>
    <row r="679" spans="6:6" ht="15.75" customHeight="1">
      <c r="F679" s="138"/>
    </row>
    <row r="680" spans="6:6" ht="15.75" customHeight="1">
      <c r="F680" s="138"/>
    </row>
    <row r="681" spans="6:6" ht="15.75" customHeight="1">
      <c r="F681" s="138"/>
    </row>
    <row r="682" spans="6:6" ht="15.75" customHeight="1">
      <c r="F682" s="138"/>
    </row>
    <row r="683" spans="6:6" ht="15.75" customHeight="1">
      <c r="F683" s="138"/>
    </row>
    <row r="684" spans="6:6" ht="15.75" customHeight="1">
      <c r="F684" s="138"/>
    </row>
    <row r="685" spans="6:6" ht="15.75" customHeight="1">
      <c r="F685" s="138"/>
    </row>
    <row r="686" spans="6:6" ht="15.75" customHeight="1">
      <c r="F686" s="138"/>
    </row>
    <row r="687" spans="6:6" ht="15.75" customHeight="1">
      <c r="F687" s="138"/>
    </row>
    <row r="688" spans="6:6" ht="15.75" customHeight="1">
      <c r="F688" s="138"/>
    </row>
    <row r="689" spans="6:6" ht="15.75" customHeight="1">
      <c r="F689" s="138"/>
    </row>
    <row r="690" spans="6:6" ht="15.75" customHeight="1">
      <c r="F690" s="138"/>
    </row>
    <row r="691" spans="6:6" ht="15.75" customHeight="1">
      <c r="F691" s="138"/>
    </row>
    <row r="692" spans="6:6" ht="15.75" customHeight="1">
      <c r="F692" s="138"/>
    </row>
    <row r="693" spans="6:6" ht="15.75" customHeight="1">
      <c r="F693" s="138"/>
    </row>
    <row r="694" spans="6:6" ht="15.75" customHeight="1">
      <c r="F694" s="138"/>
    </row>
    <row r="695" spans="6:6" ht="15.75" customHeight="1">
      <c r="F695" s="138"/>
    </row>
    <row r="696" spans="6:6" ht="15.75" customHeight="1">
      <c r="F696" s="138"/>
    </row>
    <row r="697" spans="6:6" ht="15.75" customHeight="1">
      <c r="F697" s="138"/>
    </row>
    <row r="698" spans="6:6" ht="15.75" customHeight="1">
      <c r="F698" s="138"/>
    </row>
    <row r="699" spans="6:6" ht="15.75" customHeight="1">
      <c r="F699" s="138"/>
    </row>
    <row r="700" spans="6:6" ht="15.75" customHeight="1">
      <c r="F700" s="138"/>
    </row>
    <row r="701" spans="6:6" ht="15.75" customHeight="1">
      <c r="F701" s="138"/>
    </row>
    <row r="702" spans="6:6" ht="15.75" customHeight="1">
      <c r="F702" s="138"/>
    </row>
    <row r="703" spans="6:6" ht="15.75" customHeight="1">
      <c r="F703" s="138"/>
    </row>
    <row r="704" spans="6:6" ht="15.75" customHeight="1">
      <c r="F704" s="138"/>
    </row>
    <row r="705" spans="6:6" ht="15.75" customHeight="1">
      <c r="F705" s="138"/>
    </row>
    <row r="706" spans="6:6" ht="15.75" customHeight="1">
      <c r="F706" s="138"/>
    </row>
    <row r="707" spans="6:6" ht="15.75" customHeight="1">
      <c r="F707" s="138"/>
    </row>
    <row r="708" spans="6:6" ht="15.75" customHeight="1">
      <c r="F708" s="138"/>
    </row>
    <row r="709" spans="6:6" ht="15.75" customHeight="1">
      <c r="F709" s="138"/>
    </row>
    <row r="710" spans="6:6" ht="15.75" customHeight="1">
      <c r="F710" s="138"/>
    </row>
    <row r="711" spans="6:6" ht="15.75" customHeight="1">
      <c r="F711" s="138"/>
    </row>
    <row r="712" spans="6:6" ht="15.75" customHeight="1">
      <c r="F712" s="138"/>
    </row>
    <row r="713" spans="6:6" ht="15.75" customHeight="1">
      <c r="F713" s="138"/>
    </row>
    <row r="714" spans="6:6" ht="15.75" customHeight="1">
      <c r="F714" s="138"/>
    </row>
    <row r="715" spans="6:6" ht="15.75" customHeight="1">
      <c r="F715" s="138"/>
    </row>
    <row r="716" spans="6:6" ht="15.75" customHeight="1">
      <c r="F716" s="138"/>
    </row>
    <row r="717" spans="6:6" ht="15.75" customHeight="1">
      <c r="F717" s="138"/>
    </row>
    <row r="718" spans="6:6" ht="15.75" customHeight="1">
      <c r="F718" s="138"/>
    </row>
    <row r="719" spans="6:6" ht="15.75" customHeight="1">
      <c r="F719" s="138"/>
    </row>
    <row r="720" spans="6:6" ht="15.75" customHeight="1">
      <c r="F720" s="138"/>
    </row>
    <row r="721" spans="6:6" ht="15.75" customHeight="1">
      <c r="F721" s="138"/>
    </row>
    <row r="722" spans="6:6" ht="15.75" customHeight="1">
      <c r="F722" s="138"/>
    </row>
    <row r="723" spans="6:6" ht="15.75" customHeight="1">
      <c r="F723" s="138"/>
    </row>
    <row r="724" spans="6:6" ht="15.75" customHeight="1">
      <c r="F724" s="138"/>
    </row>
    <row r="725" spans="6:6" ht="15.75" customHeight="1">
      <c r="F725" s="138"/>
    </row>
    <row r="726" spans="6:6" ht="15.75" customHeight="1">
      <c r="F726" s="138"/>
    </row>
    <row r="727" spans="6:6" ht="15.75" customHeight="1">
      <c r="F727" s="138"/>
    </row>
    <row r="728" spans="6:6" ht="15.75" customHeight="1">
      <c r="F728" s="138"/>
    </row>
    <row r="729" spans="6:6" ht="15.75" customHeight="1">
      <c r="F729" s="138"/>
    </row>
    <row r="730" spans="6:6" ht="15.75" customHeight="1">
      <c r="F730" s="138"/>
    </row>
    <row r="731" spans="6:6" ht="15.75" customHeight="1">
      <c r="F731" s="138"/>
    </row>
    <row r="732" spans="6:6" ht="15.75" customHeight="1">
      <c r="F732" s="138"/>
    </row>
    <row r="733" spans="6:6" ht="15.75" customHeight="1">
      <c r="F733" s="138"/>
    </row>
    <row r="734" spans="6:6" ht="15.75" customHeight="1">
      <c r="F734" s="138"/>
    </row>
    <row r="735" spans="6:6" ht="15.75" customHeight="1">
      <c r="F735" s="138"/>
    </row>
    <row r="736" spans="6:6" ht="15.75" customHeight="1">
      <c r="F736" s="138"/>
    </row>
    <row r="737" spans="6:6" ht="15.75" customHeight="1">
      <c r="F737" s="138"/>
    </row>
    <row r="738" spans="6:6" ht="15.75" customHeight="1">
      <c r="F738" s="138"/>
    </row>
    <row r="739" spans="6:6" ht="15.75" customHeight="1">
      <c r="F739" s="138"/>
    </row>
    <row r="740" spans="6:6" ht="15.75" customHeight="1">
      <c r="F740" s="138"/>
    </row>
    <row r="741" spans="6:6" ht="15.75" customHeight="1">
      <c r="F741" s="138"/>
    </row>
    <row r="742" spans="6:6" ht="15.75" customHeight="1">
      <c r="F742" s="138"/>
    </row>
    <row r="743" spans="6:6" ht="15.75" customHeight="1">
      <c r="F743" s="138"/>
    </row>
    <row r="744" spans="6:6" ht="15.75" customHeight="1">
      <c r="F744" s="138"/>
    </row>
    <row r="745" spans="6:6" ht="15.75" customHeight="1">
      <c r="F745" s="138"/>
    </row>
    <row r="746" spans="6:6" ht="15.75" customHeight="1">
      <c r="F746" s="138"/>
    </row>
    <row r="747" spans="6:6" ht="15.75" customHeight="1">
      <c r="F747" s="138"/>
    </row>
    <row r="748" spans="6:6" ht="15.75" customHeight="1">
      <c r="F748" s="138"/>
    </row>
    <row r="749" spans="6:6" ht="15.75" customHeight="1">
      <c r="F749" s="138"/>
    </row>
    <row r="750" spans="6:6" ht="15.75" customHeight="1">
      <c r="F750" s="138"/>
    </row>
    <row r="751" spans="6:6" ht="15.75" customHeight="1">
      <c r="F751" s="138"/>
    </row>
    <row r="752" spans="6:6" ht="15.75" customHeight="1">
      <c r="F752" s="138"/>
    </row>
    <row r="753" spans="6:6" ht="15.75" customHeight="1">
      <c r="F753" s="138"/>
    </row>
    <row r="754" spans="6:6" ht="15.75" customHeight="1">
      <c r="F754" s="138"/>
    </row>
    <row r="755" spans="6:6" ht="15.75" customHeight="1">
      <c r="F755" s="138"/>
    </row>
    <row r="756" spans="6:6" ht="15.75" customHeight="1">
      <c r="F756" s="138"/>
    </row>
    <row r="757" spans="6:6" ht="15.75" customHeight="1">
      <c r="F757" s="138"/>
    </row>
    <row r="758" spans="6:6" ht="15.75" customHeight="1">
      <c r="F758" s="138"/>
    </row>
    <row r="759" spans="6:6" ht="15.75" customHeight="1">
      <c r="F759" s="138"/>
    </row>
    <row r="760" spans="6:6" ht="15.75" customHeight="1">
      <c r="F760" s="138"/>
    </row>
    <row r="761" spans="6:6" ht="15.75" customHeight="1">
      <c r="F761" s="138"/>
    </row>
    <row r="762" spans="6:6" ht="15.75" customHeight="1">
      <c r="F762" s="138"/>
    </row>
    <row r="763" spans="6:6" ht="15.75" customHeight="1">
      <c r="F763" s="138"/>
    </row>
    <row r="764" spans="6:6" ht="15.75" customHeight="1">
      <c r="F764" s="138"/>
    </row>
    <row r="765" spans="6:6" ht="15.75" customHeight="1">
      <c r="F765" s="138"/>
    </row>
    <row r="766" spans="6:6" ht="15.75" customHeight="1">
      <c r="F766" s="138"/>
    </row>
    <row r="767" spans="6:6" ht="15.75" customHeight="1">
      <c r="F767" s="138"/>
    </row>
    <row r="768" spans="6:6" ht="15.75" customHeight="1">
      <c r="F768" s="138"/>
    </row>
    <row r="769" spans="6:6" ht="15.75" customHeight="1">
      <c r="F769" s="138"/>
    </row>
    <row r="770" spans="6:6" ht="15.75" customHeight="1">
      <c r="F770" s="138"/>
    </row>
    <row r="771" spans="6:6" ht="15.75" customHeight="1">
      <c r="F771" s="138"/>
    </row>
    <row r="772" spans="6:6" ht="15.75" customHeight="1">
      <c r="F772" s="138"/>
    </row>
    <row r="773" spans="6:6" ht="15.75" customHeight="1">
      <c r="F773" s="138"/>
    </row>
    <row r="774" spans="6:6" ht="15.75" customHeight="1">
      <c r="F774" s="138"/>
    </row>
    <row r="775" spans="6:6" ht="15.75" customHeight="1">
      <c r="F775" s="138"/>
    </row>
    <row r="776" spans="6:6" ht="15.75" customHeight="1">
      <c r="F776" s="138"/>
    </row>
    <row r="777" spans="6:6" ht="15.75" customHeight="1">
      <c r="F777" s="138"/>
    </row>
    <row r="778" spans="6:6" ht="15.75" customHeight="1">
      <c r="F778" s="138"/>
    </row>
    <row r="779" spans="6:6" ht="15.75" customHeight="1">
      <c r="F779" s="138"/>
    </row>
    <row r="780" spans="6:6" ht="15.75" customHeight="1">
      <c r="F780" s="138"/>
    </row>
    <row r="781" spans="6:6" ht="15.75" customHeight="1">
      <c r="F781" s="138"/>
    </row>
    <row r="782" spans="6:6" ht="15.75" customHeight="1">
      <c r="F782" s="138"/>
    </row>
    <row r="783" spans="6:6" ht="15.75" customHeight="1">
      <c r="F783" s="138"/>
    </row>
    <row r="784" spans="6:6" ht="15.75" customHeight="1">
      <c r="F784" s="138"/>
    </row>
    <row r="785" spans="6:6" ht="15.75" customHeight="1">
      <c r="F785" s="138"/>
    </row>
    <row r="786" spans="6:6" ht="15.75" customHeight="1">
      <c r="F786" s="138"/>
    </row>
    <row r="787" spans="6:6" ht="15.75" customHeight="1">
      <c r="F787" s="138"/>
    </row>
    <row r="788" spans="6:6" ht="15.75" customHeight="1">
      <c r="F788" s="138"/>
    </row>
    <row r="789" spans="6:6" ht="15.75" customHeight="1">
      <c r="F789" s="138"/>
    </row>
    <row r="790" spans="6:6" ht="15.75" customHeight="1">
      <c r="F790" s="138"/>
    </row>
    <row r="791" spans="6:6" ht="15.75" customHeight="1">
      <c r="F791" s="138"/>
    </row>
    <row r="792" spans="6:6" ht="15.75" customHeight="1">
      <c r="F792" s="138"/>
    </row>
    <row r="793" spans="6:6" ht="15.75" customHeight="1">
      <c r="F793" s="138"/>
    </row>
    <row r="794" spans="6:6" ht="15.75" customHeight="1">
      <c r="F794" s="138"/>
    </row>
    <row r="795" spans="6:6" ht="15.75" customHeight="1">
      <c r="F795" s="138"/>
    </row>
    <row r="796" spans="6:6" ht="15.75" customHeight="1">
      <c r="F796" s="138"/>
    </row>
    <row r="797" spans="6:6" ht="15.75" customHeight="1">
      <c r="F797" s="138"/>
    </row>
    <row r="798" spans="6:6" ht="15.75" customHeight="1">
      <c r="F798" s="138"/>
    </row>
    <row r="799" spans="6:6" ht="15.75" customHeight="1">
      <c r="F799" s="138"/>
    </row>
    <row r="800" spans="6:6" ht="15.75" customHeight="1">
      <c r="F800" s="138"/>
    </row>
    <row r="801" spans="6:6" ht="15.75" customHeight="1">
      <c r="F801" s="138"/>
    </row>
    <row r="802" spans="6:6" ht="15.75" customHeight="1">
      <c r="F802" s="138"/>
    </row>
    <row r="803" spans="6:6" ht="15.75" customHeight="1">
      <c r="F803" s="138"/>
    </row>
    <row r="804" spans="6:6" ht="15.75" customHeight="1">
      <c r="F804" s="138"/>
    </row>
    <row r="805" spans="6:6" ht="15.75" customHeight="1">
      <c r="F805" s="138"/>
    </row>
    <row r="806" spans="6:6" ht="15.75" customHeight="1">
      <c r="F806" s="138"/>
    </row>
    <row r="807" spans="6:6" ht="15.75" customHeight="1">
      <c r="F807" s="138"/>
    </row>
    <row r="808" spans="6:6" ht="15.75" customHeight="1">
      <c r="F808" s="138"/>
    </row>
    <row r="809" spans="6:6" ht="15.75" customHeight="1">
      <c r="F809" s="138"/>
    </row>
    <row r="810" spans="6:6" ht="15.75" customHeight="1">
      <c r="F810" s="138"/>
    </row>
    <row r="811" spans="6:6" ht="15.75" customHeight="1">
      <c r="F811" s="138"/>
    </row>
    <row r="812" spans="6:6" ht="15.75" customHeight="1">
      <c r="F812" s="138"/>
    </row>
    <row r="813" spans="6:6" ht="15.75" customHeight="1">
      <c r="F813" s="138"/>
    </row>
    <row r="814" spans="6:6" ht="15.75" customHeight="1">
      <c r="F814" s="138"/>
    </row>
    <row r="815" spans="6:6" ht="15.75" customHeight="1">
      <c r="F815" s="138"/>
    </row>
    <row r="816" spans="6:6" ht="15.75" customHeight="1">
      <c r="F816" s="138"/>
    </row>
    <row r="817" spans="6:6" ht="15.75" customHeight="1">
      <c r="F817" s="138"/>
    </row>
    <row r="818" spans="6:6" ht="15.75" customHeight="1">
      <c r="F818" s="138"/>
    </row>
    <row r="819" spans="6:6" ht="15.75" customHeight="1">
      <c r="F819" s="138"/>
    </row>
    <row r="820" spans="6:6" ht="15.75" customHeight="1">
      <c r="F820" s="138"/>
    </row>
    <row r="821" spans="6:6" ht="15.75" customHeight="1">
      <c r="F821" s="138"/>
    </row>
    <row r="822" spans="6:6" ht="15.75" customHeight="1">
      <c r="F822" s="138"/>
    </row>
    <row r="823" spans="6:6" ht="15.75" customHeight="1">
      <c r="F823" s="138"/>
    </row>
    <row r="824" spans="6:6" ht="15.75" customHeight="1">
      <c r="F824" s="138"/>
    </row>
    <row r="825" spans="6:6" ht="15.75" customHeight="1">
      <c r="F825" s="138"/>
    </row>
    <row r="826" spans="6:6" ht="15.75" customHeight="1">
      <c r="F826" s="138"/>
    </row>
    <row r="827" spans="6:6" ht="15.75" customHeight="1">
      <c r="F827" s="138"/>
    </row>
    <row r="828" spans="6:6" ht="15.75" customHeight="1">
      <c r="F828" s="138"/>
    </row>
    <row r="829" spans="6:6" ht="15.75" customHeight="1">
      <c r="F829" s="138"/>
    </row>
    <row r="830" spans="6:6" ht="15.75" customHeight="1">
      <c r="F830" s="138"/>
    </row>
    <row r="831" spans="6:6" ht="15.75" customHeight="1">
      <c r="F831" s="138"/>
    </row>
    <row r="832" spans="6:6" ht="15.75" customHeight="1">
      <c r="F832" s="138"/>
    </row>
    <row r="833" spans="6:6" ht="15.75" customHeight="1">
      <c r="F833" s="138"/>
    </row>
    <row r="834" spans="6:6" ht="15.75" customHeight="1">
      <c r="F834" s="138"/>
    </row>
    <row r="835" spans="6:6" ht="15.75" customHeight="1">
      <c r="F835" s="138"/>
    </row>
    <row r="836" spans="6:6" ht="15.75" customHeight="1">
      <c r="F836" s="138"/>
    </row>
    <row r="837" spans="6:6" ht="15.75" customHeight="1">
      <c r="F837" s="138"/>
    </row>
    <row r="838" spans="6:6" ht="15.75" customHeight="1">
      <c r="F838" s="138"/>
    </row>
    <row r="839" spans="6:6" ht="15.75" customHeight="1">
      <c r="F839" s="138"/>
    </row>
    <row r="840" spans="6:6" ht="15.75" customHeight="1">
      <c r="F840" s="138"/>
    </row>
    <row r="841" spans="6:6" ht="15.75" customHeight="1">
      <c r="F841" s="138"/>
    </row>
    <row r="842" spans="6:6" ht="15.75" customHeight="1">
      <c r="F842" s="138"/>
    </row>
    <row r="843" spans="6:6" ht="15.75" customHeight="1">
      <c r="F843" s="138"/>
    </row>
    <row r="844" spans="6:6" ht="15.75" customHeight="1">
      <c r="F844" s="138"/>
    </row>
    <row r="845" spans="6:6" ht="15.75" customHeight="1">
      <c r="F845" s="138"/>
    </row>
    <row r="846" spans="6:6" ht="15.75" customHeight="1">
      <c r="F846" s="138"/>
    </row>
    <row r="847" spans="6:6" ht="15.75" customHeight="1">
      <c r="F847" s="138"/>
    </row>
    <row r="848" spans="6:6" ht="15.75" customHeight="1">
      <c r="F848" s="138"/>
    </row>
    <row r="849" spans="6:6" ht="15.75" customHeight="1">
      <c r="F849" s="138"/>
    </row>
    <row r="850" spans="6:6" ht="15.75" customHeight="1">
      <c r="F850" s="138"/>
    </row>
    <row r="851" spans="6:6" ht="15.75" customHeight="1">
      <c r="F851" s="138"/>
    </row>
    <row r="852" spans="6:6" ht="15.75" customHeight="1">
      <c r="F852" s="138"/>
    </row>
    <row r="853" spans="6:6" ht="15.75" customHeight="1">
      <c r="F853" s="138"/>
    </row>
    <row r="854" spans="6:6" ht="15.75" customHeight="1">
      <c r="F854" s="138"/>
    </row>
    <row r="855" spans="6:6" ht="15.75" customHeight="1">
      <c r="F855" s="138"/>
    </row>
    <row r="856" spans="6:6" ht="15.75" customHeight="1">
      <c r="F856" s="138"/>
    </row>
    <row r="857" spans="6:6" ht="15.75" customHeight="1">
      <c r="F857" s="138"/>
    </row>
    <row r="858" spans="6:6" ht="15.75" customHeight="1">
      <c r="F858" s="138"/>
    </row>
    <row r="859" spans="6:6" ht="15.75" customHeight="1">
      <c r="F859" s="138"/>
    </row>
    <row r="860" spans="6:6" ht="15.75" customHeight="1">
      <c r="F860" s="138"/>
    </row>
    <row r="861" spans="6:6" ht="15.75" customHeight="1">
      <c r="F861" s="138"/>
    </row>
    <row r="862" spans="6:6" ht="15.75" customHeight="1">
      <c r="F862" s="138"/>
    </row>
    <row r="863" spans="6:6" ht="15.75" customHeight="1">
      <c r="F863" s="138"/>
    </row>
    <row r="864" spans="6:6" ht="15.75" customHeight="1">
      <c r="F864" s="138"/>
    </row>
    <row r="865" spans="6:6" ht="15.75" customHeight="1">
      <c r="F865" s="138"/>
    </row>
    <row r="866" spans="6:6" ht="15.75" customHeight="1">
      <c r="F866" s="138"/>
    </row>
    <row r="867" spans="6:6" ht="15.75" customHeight="1">
      <c r="F867" s="138"/>
    </row>
    <row r="868" spans="6:6" ht="15.75" customHeight="1">
      <c r="F868" s="138"/>
    </row>
    <row r="869" spans="6:6" ht="15.75" customHeight="1">
      <c r="F869" s="138"/>
    </row>
    <row r="870" spans="6:6" ht="15.75" customHeight="1">
      <c r="F870" s="138"/>
    </row>
    <row r="871" spans="6:6" ht="15.75" customHeight="1">
      <c r="F871" s="138"/>
    </row>
    <row r="872" spans="6:6" ht="15.75" customHeight="1">
      <c r="F872" s="138"/>
    </row>
    <row r="873" spans="6:6" ht="15.75" customHeight="1">
      <c r="F873" s="138"/>
    </row>
    <row r="874" spans="6:6" ht="15.75" customHeight="1">
      <c r="F874" s="138"/>
    </row>
    <row r="875" spans="6:6" ht="15.75" customHeight="1">
      <c r="F875" s="138"/>
    </row>
    <row r="876" spans="6:6" ht="15.75" customHeight="1">
      <c r="F876" s="138"/>
    </row>
    <row r="877" spans="6:6" ht="15.75" customHeight="1">
      <c r="F877" s="138"/>
    </row>
    <row r="878" spans="6:6" ht="15.75" customHeight="1">
      <c r="F878" s="138"/>
    </row>
    <row r="879" spans="6:6" ht="15.75" customHeight="1">
      <c r="F879" s="138"/>
    </row>
    <row r="880" spans="6:6" ht="15.75" customHeight="1">
      <c r="F880" s="138"/>
    </row>
    <row r="881" spans="6:6" ht="15.75" customHeight="1">
      <c r="F881" s="138"/>
    </row>
    <row r="882" spans="6:6" ht="15.75" customHeight="1">
      <c r="F882" s="138"/>
    </row>
    <row r="883" spans="6:6" ht="15.75" customHeight="1">
      <c r="F883" s="138"/>
    </row>
    <row r="884" spans="6:6" ht="15.75" customHeight="1">
      <c r="F884" s="138"/>
    </row>
    <row r="885" spans="6:6" ht="15.75" customHeight="1">
      <c r="F885" s="138"/>
    </row>
    <row r="886" spans="6:6" ht="15.75" customHeight="1">
      <c r="F886" s="138"/>
    </row>
    <row r="887" spans="6:6" ht="15.75" customHeight="1">
      <c r="F887" s="138"/>
    </row>
    <row r="888" spans="6:6" ht="15.75" customHeight="1">
      <c r="F888" s="138"/>
    </row>
    <row r="889" spans="6:6" ht="15.75" customHeight="1">
      <c r="F889" s="138"/>
    </row>
    <row r="890" spans="6:6" ht="15.75" customHeight="1">
      <c r="F890" s="138"/>
    </row>
    <row r="891" spans="6:6" ht="15.75" customHeight="1">
      <c r="F891" s="138"/>
    </row>
    <row r="892" spans="6:6" ht="15.75" customHeight="1">
      <c r="F892" s="138"/>
    </row>
    <row r="893" spans="6:6" ht="15.75" customHeight="1">
      <c r="F893" s="138"/>
    </row>
    <row r="894" spans="6:6" ht="15.75" customHeight="1">
      <c r="F894" s="138"/>
    </row>
    <row r="895" spans="6:6" ht="15.75" customHeight="1">
      <c r="F895" s="138"/>
    </row>
    <row r="896" spans="6:6" ht="15.75" customHeight="1">
      <c r="F896" s="138"/>
    </row>
    <row r="897" spans="6:6" ht="15.75" customHeight="1">
      <c r="F897" s="138"/>
    </row>
    <row r="898" spans="6:6" ht="15.75" customHeight="1">
      <c r="F898" s="138"/>
    </row>
    <row r="899" spans="6:6" ht="15.75" customHeight="1">
      <c r="F899" s="138"/>
    </row>
    <row r="900" spans="6:6" ht="15.75" customHeight="1">
      <c r="F900" s="138"/>
    </row>
    <row r="901" spans="6:6" ht="15.75" customHeight="1">
      <c r="F901" s="138"/>
    </row>
    <row r="902" spans="6:6" ht="15.75" customHeight="1">
      <c r="F902" s="138"/>
    </row>
    <row r="903" spans="6:6" ht="15.75" customHeight="1">
      <c r="F903" s="138"/>
    </row>
    <row r="904" spans="6:6" ht="15.75" customHeight="1">
      <c r="F904" s="138"/>
    </row>
    <row r="905" spans="6:6" ht="15.75" customHeight="1">
      <c r="F905" s="138"/>
    </row>
    <row r="906" spans="6:6" ht="15.75" customHeight="1">
      <c r="F906" s="138"/>
    </row>
    <row r="907" spans="6:6" ht="15.75" customHeight="1">
      <c r="F907" s="138"/>
    </row>
    <row r="908" spans="6:6" ht="15.75" customHeight="1">
      <c r="F908" s="138"/>
    </row>
    <row r="909" spans="6:6" ht="15.75" customHeight="1">
      <c r="F909" s="138"/>
    </row>
    <row r="910" spans="6:6" ht="15.75" customHeight="1">
      <c r="F910" s="138"/>
    </row>
    <row r="911" spans="6:6" ht="15.75" customHeight="1">
      <c r="F911" s="138"/>
    </row>
    <row r="912" spans="6:6" ht="15.75" customHeight="1">
      <c r="F912" s="138"/>
    </row>
    <row r="913" spans="6:6" ht="15.75" customHeight="1">
      <c r="F913" s="138"/>
    </row>
    <row r="914" spans="6:6" ht="15.75" customHeight="1">
      <c r="F914" s="138"/>
    </row>
    <row r="915" spans="6:6" ht="15.75" customHeight="1">
      <c r="F915" s="138"/>
    </row>
    <row r="916" spans="6:6" ht="15.75" customHeight="1">
      <c r="F916" s="138"/>
    </row>
    <row r="917" spans="6:6" ht="15.75" customHeight="1">
      <c r="F917" s="138"/>
    </row>
    <row r="918" spans="6:6" ht="15.75" customHeight="1">
      <c r="F918" s="138"/>
    </row>
    <row r="919" spans="6:6" ht="15.75" customHeight="1">
      <c r="F919" s="138"/>
    </row>
    <row r="920" spans="6:6" ht="15.75" customHeight="1">
      <c r="F920" s="138"/>
    </row>
    <row r="921" spans="6:6" ht="15.75" customHeight="1">
      <c r="F921" s="138"/>
    </row>
    <row r="922" spans="6:6" ht="15.75" customHeight="1">
      <c r="F922" s="138"/>
    </row>
    <row r="923" spans="6:6" ht="15.75" customHeight="1">
      <c r="F923" s="138"/>
    </row>
    <row r="924" spans="6:6" ht="15.75" customHeight="1">
      <c r="F924" s="138"/>
    </row>
    <row r="925" spans="6:6" ht="15.75" customHeight="1">
      <c r="F925" s="138"/>
    </row>
    <row r="926" spans="6:6" ht="15.75" customHeight="1">
      <c r="F926" s="138"/>
    </row>
    <row r="927" spans="6:6" ht="15.75" customHeight="1">
      <c r="F927" s="138"/>
    </row>
    <row r="928" spans="6:6" ht="15.75" customHeight="1">
      <c r="F928" s="138"/>
    </row>
    <row r="929" spans="6:6" ht="15.75" customHeight="1">
      <c r="F929" s="138"/>
    </row>
    <row r="930" spans="6:6" ht="15.75" customHeight="1">
      <c r="F930" s="138"/>
    </row>
    <row r="931" spans="6:6" ht="15.75" customHeight="1">
      <c r="F931" s="138"/>
    </row>
    <row r="932" spans="6:6" ht="15.75" customHeight="1">
      <c r="F932" s="138"/>
    </row>
    <row r="933" spans="6:6" ht="15.75" customHeight="1">
      <c r="F933" s="138"/>
    </row>
    <row r="934" spans="6:6" ht="15.75" customHeight="1">
      <c r="F934" s="138"/>
    </row>
    <row r="935" spans="6:6" ht="15.75" customHeight="1">
      <c r="F935" s="138"/>
    </row>
    <row r="936" spans="6:6" ht="15.75" customHeight="1">
      <c r="F936" s="138"/>
    </row>
    <row r="937" spans="6:6" ht="15.75" customHeight="1">
      <c r="F937" s="138"/>
    </row>
    <row r="938" spans="6:6" ht="15.75" customHeight="1">
      <c r="F938" s="138"/>
    </row>
    <row r="939" spans="6:6" ht="15.75" customHeight="1">
      <c r="F939" s="138"/>
    </row>
    <row r="940" spans="6:6" ht="15.75" customHeight="1">
      <c r="F940" s="138"/>
    </row>
    <row r="941" spans="6:6" ht="15.75" customHeight="1">
      <c r="F941" s="138"/>
    </row>
    <row r="942" spans="6:6" ht="15.75" customHeight="1">
      <c r="F942" s="138"/>
    </row>
    <row r="943" spans="6:6" ht="15.75" customHeight="1">
      <c r="F943" s="138"/>
    </row>
    <row r="944" spans="6:6" ht="15.75" customHeight="1">
      <c r="F944" s="138"/>
    </row>
    <row r="945" spans="6:6" ht="15.75" customHeight="1">
      <c r="F945" s="138"/>
    </row>
    <row r="946" spans="6:6" ht="15.75" customHeight="1">
      <c r="F946" s="138"/>
    </row>
    <row r="947" spans="6:6" ht="15.75" customHeight="1">
      <c r="F947" s="138"/>
    </row>
    <row r="948" spans="6:6" ht="15.75" customHeight="1">
      <c r="F948" s="138"/>
    </row>
    <row r="949" spans="6:6" ht="15.75" customHeight="1">
      <c r="F949" s="138"/>
    </row>
    <row r="950" spans="6:6" ht="15.75" customHeight="1">
      <c r="F950" s="138"/>
    </row>
    <row r="951" spans="6:6" ht="15.75" customHeight="1">
      <c r="F951" s="138"/>
    </row>
    <row r="952" spans="6:6" ht="15.75" customHeight="1">
      <c r="F952" s="138"/>
    </row>
    <row r="953" spans="6:6" ht="15.75" customHeight="1">
      <c r="F953" s="138"/>
    </row>
    <row r="954" spans="6:6" ht="15.75" customHeight="1">
      <c r="F954" s="138"/>
    </row>
    <row r="955" spans="6:6" ht="15.75" customHeight="1">
      <c r="F955" s="138"/>
    </row>
    <row r="956" spans="6:6" ht="15.75" customHeight="1">
      <c r="F956" s="138"/>
    </row>
    <row r="957" spans="6:6" ht="15.75" customHeight="1">
      <c r="F957" s="138"/>
    </row>
    <row r="958" spans="6:6" ht="15.75" customHeight="1">
      <c r="F958" s="138"/>
    </row>
    <row r="959" spans="6:6" ht="15.75" customHeight="1">
      <c r="F959" s="138"/>
    </row>
    <row r="960" spans="6:6" ht="15.75" customHeight="1">
      <c r="F960" s="138"/>
    </row>
    <row r="961" spans="6:6" ht="15.75" customHeight="1">
      <c r="F961" s="138"/>
    </row>
    <row r="962" spans="6:6" ht="15.75" customHeight="1">
      <c r="F962" s="138"/>
    </row>
    <row r="963" spans="6:6" ht="15.75" customHeight="1">
      <c r="F963" s="138"/>
    </row>
    <row r="964" spans="6:6" ht="15.75" customHeight="1">
      <c r="F964" s="138"/>
    </row>
    <row r="965" spans="6:6" ht="15.75" customHeight="1">
      <c r="F965" s="138"/>
    </row>
    <row r="966" spans="6:6" ht="15.75" customHeight="1">
      <c r="F966" s="138"/>
    </row>
    <row r="967" spans="6:6" ht="15.75" customHeight="1">
      <c r="F967" s="138"/>
    </row>
    <row r="968" spans="6:6" ht="15.75" customHeight="1">
      <c r="F968" s="138"/>
    </row>
    <row r="969" spans="6:6" ht="15.75" customHeight="1">
      <c r="F969" s="138"/>
    </row>
    <row r="970" spans="6:6" ht="15.75" customHeight="1">
      <c r="F970" s="138"/>
    </row>
    <row r="971" spans="6:6" ht="15.75" customHeight="1">
      <c r="F971" s="138"/>
    </row>
    <row r="972" spans="6:6" ht="15.75" customHeight="1">
      <c r="F972" s="138"/>
    </row>
    <row r="973" spans="6:6" ht="15.75" customHeight="1">
      <c r="F973" s="138"/>
    </row>
    <row r="974" spans="6:6" ht="15.75" customHeight="1">
      <c r="F974" s="138"/>
    </row>
    <row r="975" spans="6:6" ht="15.75" customHeight="1">
      <c r="F975" s="138"/>
    </row>
    <row r="976" spans="6:6" ht="15.75" customHeight="1">
      <c r="F976" s="138"/>
    </row>
    <row r="977" spans="6:6" ht="15.75" customHeight="1">
      <c r="F977" s="138"/>
    </row>
    <row r="978" spans="6:6" ht="15.75" customHeight="1">
      <c r="F978" s="138"/>
    </row>
    <row r="979" spans="6:6" ht="15.75" customHeight="1">
      <c r="F979" s="138"/>
    </row>
    <row r="980" spans="6:6" ht="15.75" customHeight="1">
      <c r="F980" s="138"/>
    </row>
    <row r="981" spans="6:6" ht="15.75" customHeight="1">
      <c r="F981" s="138"/>
    </row>
    <row r="982" spans="6:6" ht="15.75" customHeight="1">
      <c r="F982" s="138"/>
    </row>
    <row r="983" spans="6:6" ht="15.75" customHeight="1">
      <c r="F983" s="138"/>
    </row>
    <row r="984" spans="6:6" ht="15.75" customHeight="1">
      <c r="F984" s="138"/>
    </row>
    <row r="985" spans="6:6" ht="15.75" customHeight="1">
      <c r="F985" s="138"/>
    </row>
    <row r="986" spans="6:6" ht="15.75" customHeight="1">
      <c r="F986" s="138"/>
    </row>
    <row r="987" spans="6:6" ht="15.75" customHeight="1">
      <c r="F987" s="138"/>
    </row>
    <row r="988" spans="6:6" ht="15.75" customHeight="1">
      <c r="F988" s="138"/>
    </row>
    <row r="989" spans="6:6" ht="15.75" customHeight="1">
      <c r="F989" s="138"/>
    </row>
    <row r="990" spans="6:6" ht="15.75" customHeight="1">
      <c r="F990" s="138"/>
    </row>
    <row r="991" spans="6:6" ht="15.75" customHeight="1">
      <c r="F991" s="138"/>
    </row>
    <row r="992" spans="6:6" ht="15.75" customHeight="1">
      <c r="F992" s="138"/>
    </row>
    <row r="993" spans="6:6" ht="15.75" customHeight="1">
      <c r="F993" s="138"/>
    </row>
    <row r="994" spans="6:6" ht="15.75" customHeight="1">
      <c r="F994" s="138"/>
    </row>
    <row r="995" spans="6:6" ht="15.75" customHeight="1">
      <c r="F995" s="138"/>
    </row>
    <row r="996" spans="6:6" ht="15.75" customHeight="1">
      <c r="F996" s="138"/>
    </row>
    <row r="997" spans="6:6" ht="15.75" customHeight="1">
      <c r="F997" s="138"/>
    </row>
    <row r="998" spans="6:6" ht="15.75" customHeight="1">
      <c r="F998" s="138"/>
    </row>
    <row r="999" spans="6:6" ht="15.75" customHeight="1">
      <c r="F999" s="138"/>
    </row>
  </sheetData>
  <autoFilter ref="A5:W170"/>
  <mergeCells count="3">
    <mergeCell ref="C2:J2"/>
    <mergeCell ref="C3:J3"/>
    <mergeCell ref="C4:J4"/>
  </mergeCells>
  <pageMargins left="0.17" right="0.17" top="0.27" bottom="0.17" header="0" footer="0"/>
  <pageSetup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981"/>
  <sheetViews>
    <sheetView workbookViewId="0">
      <pane xSplit="2" ySplit="5" topLeftCell="C6" activePane="bottomRight" state="frozen"/>
      <selection activeCell="G171" sqref="G171"/>
      <selection pane="topRight" activeCell="G171" sqref="G171"/>
      <selection pane="bottomLeft" activeCell="G171" sqref="G171"/>
      <selection pane="bottomRight" activeCell="G171" sqref="G171"/>
    </sheetView>
  </sheetViews>
  <sheetFormatPr defaultColWidth="14.42578125" defaultRowHeight="15" customHeight="1" outlineLevelCol="1"/>
  <cols>
    <col min="1" max="1" width="11.42578125" customWidth="1"/>
    <col min="2" max="2" width="64.7109375" customWidth="1"/>
    <col min="3" max="3" width="15.28515625" customWidth="1" outlineLevel="1"/>
    <col min="4" max="6" width="14.140625" customWidth="1" outlineLevel="1"/>
    <col min="7" max="7" width="13.42578125" customWidth="1"/>
    <col min="8" max="8" width="14.85546875" customWidth="1"/>
    <col min="9" max="10" width="12.28515625" customWidth="1"/>
    <col min="11" max="17" width="15.140625" customWidth="1"/>
  </cols>
  <sheetData>
    <row r="1" spans="1:17" ht="15.75" customHeight="1">
      <c r="A1" s="388" t="s">
        <v>22</v>
      </c>
      <c r="B1" s="389"/>
      <c r="C1" s="389"/>
      <c r="D1" s="389"/>
      <c r="E1" s="389"/>
      <c r="F1" s="389"/>
      <c r="G1" s="389"/>
      <c r="H1" s="389"/>
      <c r="I1" s="389"/>
      <c r="J1" s="389"/>
      <c r="K1" s="1"/>
      <c r="L1" s="1"/>
      <c r="M1" s="1"/>
      <c r="N1" s="1"/>
      <c r="O1" s="1"/>
      <c r="P1" s="1"/>
      <c r="Q1" s="1"/>
    </row>
    <row r="2" spans="1:17" ht="24.75" customHeight="1">
      <c r="A2" s="391" t="s">
        <v>23</v>
      </c>
      <c r="B2" s="389"/>
      <c r="C2" s="389"/>
      <c r="D2" s="389"/>
      <c r="E2" s="389"/>
      <c r="F2" s="389"/>
      <c r="G2" s="389"/>
      <c r="H2" s="389"/>
      <c r="I2" s="389"/>
      <c r="J2" s="389"/>
      <c r="K2" s="1"/>
      <c r="L2" s="1"/>
      <c r="M2" s="1"/>
      <c r="N2" s="1"/>
      <c r="O2" s="1"/>
      <c r="P2" s="1"/>
      <c r="Q2" s="1"/>
    </row>
    <row r="3" spans="1:17" ht="24" customHeight="1">
      <c r="A3" s="404"/>
      <c r="B3" s="405"/>
      <c r="C3" s="405"/>
      <c r="D3" s="405"/>
      <c r="E3" s="405"/>
      <c r="F3" s="405"/>
      <c r="G3" s="405"/>
      <c r="H3" s="405"/>
      <c r="I3" s="405"/>
      <c r="J3" s="405"/>
      <c r="K3" s="1"/>
      <c r="L3" s="1"/>
      <c r="M3" s="1"/>
      <c r="N3" s="1"/>
      <c r="O3" s="1"/>
      <c r="P3" s="1"/>
      <c r="Q3" s="1"/>
    </row>
    <row r="4" spans="1:17" ht="54" customHeight="1">
      <c r="A4" s="26" t="s">
        <v>2</v>
      </c>
      <c r="B4" s="26" t="s">
        <v>24</v>
      </c>
      <c r="C4" s="406" t="s">
        <v>25</v>
      </c>
      <c r="D4" s="399"/>
      <c r="E4" s="399"/>
      <c r="F4" s="407"/>
      <c r="G4" s="406" t="s">
        <v>26</v>
      </c>
      <c r="H4" s="399"/>
      <c r="I4" s="399"/>
      <c r="J4" s="407"/>
      <c r="K4" s="1"/>
      <c r="L4" s="1"/>
      <c r="M4" s="1"/>
      <c r="N4" s="1"/>
      <c r="O4" s="1"/>
      <c r="P4" s="1"/>
      <c r="Q4" s="1"/>
    </row>
    <row r="5" spans="1:17" ht="31.5" customHeight="1">
      <c r="A5" s="26"/>
      <c r="B5" s="26"/>
      <c r="C5" s="26" t="s">
        <v>6</v>
      </c>
      <c r="D5" s="26" t="s">
        <v>7</v>
      </c>
      <c r="E5" s="26" t="s">
        <v>8</v>
      </c>
      <c r="F5" s="26" t="s">
        <v>9</v>
      </c>
      <c r="G5" s="26" t="s">
        <v>6</v>
      </c>
      <c r="H5" s="26" t="s">
        <v>7</v>
      </c>
      <c r="I5" s="26" t="s">
        <v>8</v>
      </c>
      <c r="J5" s="26" t="s">
        <v>9</v>
      </c>
      <c r="K5" s="1"/>
      <c r="L5" s="1"/>
      <c r="M5" s="1"/>
      <c r="N5" s="1"/>
      <c r="O5" s="1"/>
      <c r="P5" s="1"/>
      <c r="Q5" s="1"/>
    </row>
    <row r="6" spans="1:17" ht="30" customHeight="1">
      <c r="A6" s="29" t="s">
        <v>14</v>
      </c>
      <c r="B6" s="30" t="s">
        <v>15</v>
      </c>
      <c r="C6" s="90">
        <f t="shared" ref="C6:J6" si="0">SUM(C7:C14)</f>
        <v>1425</v>
      </c>
      <c r="D6" s="90">
        <f t="shared" si="0"/>
        <v>1425</v>
      </c>
      <c r="E6" s="90">
        <f t="shared" si="0"/>
        <v>1425</v>
      </c>
      <c r="F6" s="90">
        <f t="shared" si="0"/>
        <v>1425</v>
      </c>
      <c r="G6" s="31">
        <f t="shared" si="0"/>
        <v>1127600</v>
      </c>
      <c r="H6" s="31">
        <f t="shared" si="0"/>
        <v>1148900</v>
      </c>
      <c r="I6" s="31">
        <f t="shared" si="0"/>
        <v>1170000</v>
      </c>
      <c r="J6" s="31">
        <f t="shared" si="0"/>
        <v>1202600</v>
      </c>
      <c r="K6" s="1"/>
      <c r="L6" s="1"/>
      <c r="M6" s="1"/>
      <c r="N6" s="1"/>
      <c r="O6" s="1"/>
      <c r="P6" s="1"/>
      <c r="Q6" s="1"/>
    </row>
    <row r="7" spans="1:17" ht="33.75" customHeight="1">
      <c r="A7" s="26" t="s">
        <v>19</v>
      </c>
      <c r="B7" s="33" t="s">
        <v>21</v>
      </c>
      <c r="C7" s="91">
        <f>'N3.2'!F13</f>
        <v>599</v>
      </c>
      <c r="D7" s="91">
        <f>'N3.2'!J13</f>
        <v>599</v>
      </c>
      <c r="E7" s="91">
        <f>'N3.2'!N13</f>
        <v>599</v>
      </c>
      <c r="F7" s="91">
        <f>'N3.2'!R13</f>
        <v>599</v>
      </c>
      <c r="G7" s="38">
        <f>'N3.2'!F12</f>
        <v>31600</v>
      </c>
      <c r="H7" s="38">
        <f>'N3.2'!J12</f>
        <v>31800</v>
      </c>
      <c r="I7" s="38">
        <f>'N3.2'!N12</f>
        <v>31800</v>
      </c>
      <c r="J7" s="38">
        <f>'N3.2'!R12</f>
        <v>31800</v>
      </c>
      <c r="K7" s="1"/>
      <c r="L7" s="1"/>
      <c r="M7" s="1"/>
      <c r="N7" s="1"/>
      <c r="O7" s="1"/>
      <c r="P7" s="1"/>
      <c r="Q7" s="1"/>
    </row>
    <row r="8" spans="1:17" ht="33.75" customHeight="1">
      <c r="A8" s="26" t="s">
        <v>31</v>
      </c>
      <c r="B8" s="33" t="s">
        <v>32</v>
      </c>
      <c r="C8" s="91">
        <f>'N3.2'!F23</f>
        <v>111</v>
      </c>
      <c r="D8" s="91">
        <f>'N3.2'!J23</f>
        <v>111</v>
      </c>
      <c r="E8" s="91">
        <f>'N3.2'!N23</f>
        <v>111</v>
      </c>
      <c r="F8" s="91">
        <f>'N3.2'!R23</f>
        <v>111</v>
      </c>
      <c r="G8" s="38">
        <f>'N3.2'!F22</f>
        <v>694915</v>
      </c>
      <c r="H8" s="38">
        <f>'N3.2'!J22</f>
        <v>712165</v>
      </c>
      <c r="I8" s="38">
        <f>'N3.2'!N22</f>
        <v>728335</v>
      </c>
      <c r="J8" s="38">
        <f>'N3.2'!R22</f>
        <v>744935</v>
      </c>
      <c r="K8" s="1"/>
      <c r="L8" s="1"/>
      <c r="M8" s="1"/>
      <c r="N8" s="1"/>
      <c r="O8" s="1"/>
      <c r="P8" s="1"/>
      <c r="Q8" s="1"/>
    </row>
    <row r="9" spans="1:17" ht="33.75" customHeight="1">
      <c r="A9" s="26" t="s">
        <v>39</v>
      </c>
      <c r="B9" s="33" t="s">
        <v>40</v>
      </c>
      <c r="C9" s="91">
        <f>'N3.2'!F67</f>
        <v>11</v>
      </c>
      <c r="D9" s="91">
        <f>'N3.2'!J67</f>
        <v>11</v>
      </c>
      <c r="E9" s="91">
        <f>'N3.2'!N67</f>
        <v>11</v>
      </c>
      <c r="F9" s="91">
        <f>'N3.2'!R67</f>
        <v>11</v>
      </c>
      <c r="G9" s="38">
        <f>'N3.2'!F66</f>
        <v>47100</v>
      </c>
      <c r="H9" s="38">
        <f>'N3.2'!J66</f>
        <v>48200</v>
      </c>
      <c r="I9" s="38">
        <f>'N3.2'!N66</f>
        <v>49900</v>
      </c>
      <c r="J9" s="38">
        <f>'N3.2'!R66</f>
        <v>53200</v>
      </c>
      <c r="K9" s="1"/>
      <c r="L9" s="1"/>
      <c r="M9" s="1"/>
      <c r="N9" s="1"/>
      <c r="O9" s="1"/>
      <c r="P9" s="1"/>
      <c r="Q9" s="1"/>
    </row>
    <row r="10" spans="1:17" ht="33.75" customHeight="1">
      <c r="A10" s="26" t="s">
        <v>45</v>
      </c>
      <c r="B10" s="33" t="s">
        <v>46</v>
      </c>
      <c r="C10" s="91">
        <f>'N3.2'!F80</f>
        <v>154</v>
      </c>
      <c r="D10" s="91">
        <f>'N3.2'!J80</f>
        <v>154</v>
      </c>
      <c r="E10" s="91">
        <f>'N3.2'!N80</f>
        <v>154</v>
      </c>
      <c r="F10" s="91">
        <f>'N3.2'!R80</f>
        <v>154</v>
      </c>
      <c r="G10" s="38">
        <f>'N3.2'!F79</f>
        <v>130200</v>
      </c>
      <c r="H10" s="38">
        <f>'N3.2'!J79</f>
        <v>130200</v>
      </c>
      <c r="I10" s="38">
        <f>'N3.2'!N79</f>
        <v>130130</v>
      </c>
      <c r="J10" s="38">
        <f>'N3.2'!R79</f>
        <v>130130</v>
      </c>
      <c r="K10" s="1"/>
      <c r="L10" s="1"/>
      <c r="M10" s="1"/>
      <c r="N10" s="1"/>
      <c r="O10" s="1"/>
      <c r="P10" s="1"/>
      <c r="Q10" s="1"/>
    </row>
    <row r="11" spans="1:17" ht="33.75" customHeight="1">
      <c r="A11" s="26" t="s">
        <v>48</v>
      </c>
      <c r="B11" s="33" t="s">
        <v>49</v>
      </c>
      <c r="C11" s="91">
        <f>'N3.2'!F121</f>
        <v>453</v>
      </c>
      <c r="D11" s="91">
        <f>'N3.2'!J121</f>
        <v>453</v>
      </c>
      <c r="E11" s="91">
        <f>'N3.2'!N121</f>
        <v>453</v>
      </c>
      <c r="F11" s="91">
        <f>'N3.2'!R121</f>
        <v>453</v>
      </c>
      <c r="G11" s="38">
        <f>'N3.2'!F120</f>
        <v>68600</v>
      </c>
      <c r="H11" s="38">
        <f>'N3.2'!J120</f>
        <v>70700</v>
      </c>
      <c r="I11" s="38">
        <f>'N3.2'!N120</f>
        <v>74500</v>
      </c>
      <c r="J11" s="38">
        <f>'N3.2'!R120</f>
        <v>75700</v>
      </c>
      <c r="K11" s="1"/>
      <c r="L11" s="1"/>
      <c r="M11" s="1"/>
      <c r="N11" s="1"/>
      <c r="O11" s="1"/>
      <c r="P11" s="1"/>
      <c r="Q11" s="1"/>
    </row>
    <row r="12" spans="1:17" ht="24" customHeight="1">
      <c r="A12" s="26" t="s">
        <v>50</v>
      </c>
      <c r="B12" s="33" t="s">
        <v>51</v>
      </c>
      <c r="C12" s="91">
        <v>0</v>
      </c>
      <c r="D12" s="91">
        <v>0</v>
      </c>
      <c r="E12" s="91">
        <v>0</v>
      </c>
      <c r="F12" s="91">
        <v>0</v>
      </c>
      <c r="G12" s="38">
        <f>'N3.2'!F140</f>
        <v>5200</v>
      </c>
      <c r="H12" s="38">
        <f>'N3.2'!J140</f>
        <v>5200</v>
      </c>
      <c r="I12" s="38">
        <f>'N3.2'!N140</f>
        <v>5200</v>
      </c>
      <c r="J12" s="38">
        <f>'N3.2'!R140</f>
        <v>5200</v>
      </c>
      <c r="K12" s="1"/>
      <c r="L12" s="1"/>
      <c r="M12" s="1"/>
      <c r="N12" s="1"/>
      <c r="O12" s="1"/>
      <c r="P12" s="1"/>
      <c r="Q12" s="1"/>
    </row>
    <row r="13" spans="1:17" ht="33.75" customHeight="1">
      <c r="A13" s="26" t="s">
        <v>52</v>
      </c>
      <c r="B13" s="33" t="s">
        <v>53</v>
      </c>
      <c r="C13" s="91">
        <f>'N3.2'!F150</f>
        <v>41</v>
      </c>
      <c r="D13" s="91">
        <f>'N3.2'!J150</f>
        <v>41</v>
      </c>
      <c r="E13" s="91">
        <f>'N3.2'!N150</f>
        <v>41</v>
      </c>
      <c r="F13" s="91">
        <f>'N3.2'!R150</f>
        <v>41</v>
      </c>
      <c r="G13" s="38">
        <f>'N3.2'!F149</f>
        <v>137585</v>
      </c>
      <c r="H13" s="38">
        <f>'N3.2'!J149</f>
        <v>138235</v>
      </c>
      <c r="I13" s="38">
        <f>'N3.2'!N149</f>
        <v>137735</v>
      </c>
      <c r="J13" s="38">
        <f>'N3.2'!R149</f>
        <v>149235</v>
      </c>
      <c r="K13" s="1"/>
      <c r="L13" s="1"/>
      <c r="M13" s="1"/>
      <c r="N13" s="1"/>
      <c r="O13" s="1"/>
      <c r="P13" s="1"/>
      <c r="Q13" s="1"/>
    </row>
    <row r="14" spans="1:17" ht="29.25" customHeight="1">
      <c r="A14" s="26" t="s">
        <v>54</v>
      </c>
      <c r="B14" s="33" t="s">
        <v>55</v>
      </c>
      <c r="C14" s="91">
        <f>'N3.2'!F163</f>
        <v>56</v>
      </c>
      <c r="D14" s="91">
        <f>'N3.2'!J163</f>
        <v>56</v>
      </c>
      <c r="E14" s="91">
        <f>'N3.2'!N163</f>
        <v>56</v>
      </c>
      <c r="F14" s="91">
        <f>'N3.2'!R163</f>
        <v>56</v>
      </c>
      <c r="G14" s="38">
        <f>'N3.2'!F162</f>
        <v>12400</v>
      </c>
      <c r="H14" s="38">
        <f>'N3.2'!J162</f>
        <v>12400</v>
      </c>
      <c r="I14" s="38">
        <f>'N3.2'!N162</f>
        <v>12400</v>
      </c>
      <c r="J14" s="38">
        <f>'N3.2'!R162</f>
        <v>12400</v>
      </c>
      <c r="K14" s="1"/>
      <c r="L14" s="1"/>
      <c r="M14" s="1"/>
      <c r="N14" s="1"/>
      <c r="O14" s="1"/>
      <c r="P14" s="1"/>
      <c r="Q14" s="1"/>
    </row>
    <row r="15" spans="1:17" s="108" customFormat="1" ht="29.25" customHeight="1">
      <c r="A15" s="124"/>
      <c r="B15" s="125"/>
      <c r="C15" s="126"/>
      <c r="D15" s="126"/>
      <c r="E15" s="126"/>
      <c r="F15" s="126"/>
      <c r="G15" s="127"/>
      <c r="H15" s="127"/>
      <c r="I15" s="127"/>
      <c r="J15" s="127"/>
      <c r="K15" s="1"/>
      <c r="L15" s="1"/>
      <c r="M15" s="1"/>
      <c r="N15" s="1"/>
      <c r="O15" s="1"/>
      <c r="P15" s="1"/>
      <c r="Q15" s="1"/>
    </row>
    <row r="16" spans="1:17" ht="45">
      <c r="A16" s="128"/>
      <c r="B16" s="129" t="s">
        <v>376</v>
      </c>
      <c r="C16" s="131">
        <v>1430</v>
      </c>
      <c r="D16" s="131">
        <v>1430</v>
      </c>
      <c r="E16" s="131">
        <v>1430</v>
      </c>
      <c r="F16" s="132"/>
      <c r="G16" s="131">
        <v>1127600</v>
      </c>
      <c r="H16" s="131">
        <v>1148900</v>
      </c>
      <c r="I16" s="131">
        <v>1170000</v>
      </c>
      <c r="J16" s="128"/>
      <c r="K16" s="1"/>
      <c r="L16" s="1"/>
      <c r="M16" s="1"/>
      <c r="N16" s="1"/>
      <c r="O16" s="1"/>
      <c r="P16" s="1"/>
      <c r="Q16" s="1"/>
    </row>
    <row r="17" spans="1:17">
      <c r="A17" s="128"/>
      <c r="B17" s="130" t="s">
        <v>98</v>
      </c>
      <c r="C17" s="133">
        <f t="shared" ref="C17:E17" si="1">C6-C16</f>
        <v>-5</v>
      </c>
      <c r="D17" s="133">
        <f t="shared" si="1"/>
        <v>-5</v>
      </c>
      <c r="E17" s="133">
        <f t="shared" si="1"/>
        <v>-5</v>
      </c>
      <c r="F17" s="134"/>
      <c r="G17" s="135">
        <f>G6-G16</f>
        <v>0</v>
      </c>
      <c r="H17" s="135">
        <f t="shared" ref="H17:I17" si="2">H6-H16</f>
        <v>0</v>
      </c>
      <c r="I17" s="135">
        <f t="shared" si="2"/>
        <v>0</v>
      </c>
      <c r="J17" s="128"/>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ht="15.75" customHeight="1">
      <c r="A20" s="1"/>
      <c r="B20" s="1"/>
      <c r="C20" s="1"/>
      <c r="D20" s="1"/>
      <c r="E20" s="1"/>
      <c r="F20" s="1"/>
      <c r="G20" s="1"/>
      <c r="H20" s="1"/>
      <c r="I20" s="1"/>
      <c r="J20" s="1"/>
      <c r="K20" s="1"/>
      <c r="L20" s="1"/>
      <c r="M20" s="1"/>
      <c r="N20" s="1"/>
      <c r="O20" s="1"/>
      <c r="P20" s="1"/>
      <c r="Q20" s="1"/>
    </row>
    <row r="21" spans="1:17" ht="15.75" customHeight="1">
      <c r="A21" s="1"/>
      <c r="B21" s="1"/>
      <c r="C21" s="1"/>
      <c r="D21" s="1"/>
      <c r="E21" s="1"/>
      <c r="F21" s="1"/>
      <c r="G21" s="1"/>
      <c r="H21" s="1"/>
      <c r="I21" s="1"/>
      <c r="J21" s="1"/>
      <c r="K21" s="1"/>
      <c r="L21" s="1"/>
      <c r="M21" s="1"/>
      <c r="N21" s="1"/>
      <c r="O21" s="1"/>
      <c r="P21" s="1"/>
      <c r="Q21" s="1"/>
    </row>
    <row r="22" spans="1:17" ht="15.75" customHeight="1">
      <c r="A22" s="1"/>
      <c r="B22" s="1"/>
      <c r="C22" s="1"/>
      <c r="D22" s="1"/>
      <c r="E22" s="1"/>
      <c r="F22" s="1"/>
      <c r="G22" s="1"/>
      <c r="H22" s="1"/>
      <c r="I22" s="1"/>
      <c r="J22" s="1"/>
      <c r="K22" s="1"/>
      <c r="L22" s="1"/>
      <c r="M22" s="1"/>
      <c r="N22" s="1"/>
      <c r="O22" s="1"/>
      <c r="P22" s="1"/>
      <c r="Q22" s="1"/>
    </row>
    <row r="23" spans="1:17" ht="15.75" customHeight="1">
      <c r="A23" s="1"/>
      <c r="B23" s="1"/>
      <c r="C23" s="1"/>
      <c r="D23" s="1"/>
      <c r="E23" s="1"/>
      <c r="F23" s="1"/>
      <c r="G23" s="1"/>
      <c r="H23" s="1"/>
      <c r="I23" s="1"/>
      <c r="J23" s="1"/>
      <c r="K23" s="1"/>
      <c r="L23" s="1"/>
      <c r="M23" s="1"/>
      <c r="N23" s="1"/>
      <c r="O23" s="1"/>
      <c r="P23" s="1"/>
      <c r="Q23" s="1"/>
    </row>
    <row r="24" spans="1:17" ht="15.75" customHeight="1">
      <c r="A24" s="1"/>
      <c r="B24" s="1"/>
      <c r="C24" s="1"/>
      <c r="D24" s="1"/>
      <c r="E24" s="1"/>
      <c r="F24" s="1"/>
      <c r="G24" s="1"/>
      <c r="H24" s="1"/>
      <c r="I24" s="1"/>
      <c r="J24" s="1"/>
      <c r="K24" s="1"/>
      <c r="L24" s="1"/>
      <c r="M24" s="1"/>
      <c r="N24" s="1"/>
      <c r="O24" s="1"/>
      <c r="P24" s="1"/>
      <c r="Q24" s="1"/>
    </row>
    <row r="25" spans="1:17" ht="15.75" customHeight="1">
      <c r="A25" s="1"/>
      <c r="B25" s="1"/>
      <c r="C25" s="1"/>
      <c r="D25" s="1"/>
      <c r="E25" s="1"/>
      <c r="F25" s="1"/>
      <c r="G25" s="1"/>
      <c r="H25" s="1"/>
      <c r="I25" s="1"/>
      <c r="J25" s="1"/>
      <c r="K25" s="1"/>
      <c r="L25" s="1"/>
      <c r="M25" s="1"/>
      <c r="N25" s="1"/>
      <c r="O25" s="1"/>
      <c r="P25" s="1"/>
      <c r="Q25" s="1"/>
    </row>
    <row r="26" spans="1:17" ht="15.75" customHeight="1">
      <c r="A26" s="1"/>
      <c r="B26" s="1"/>
      <c r="C26" s="1"/>
      <c r="D26" s="1"/>
      <c r="E26" s="1"/>
      <c r="F26" s="1"/>
      <c r="G26" s="1"/>
      <c r="H26" s="1"/>
      <c r="I26" s="1"/>
      <c r="J26" s="1"/>
      <c r="K26" s="1"/>
      <c r="L26" s="1"/>
      <c r="M26" s="1"/>
      <c r="N26" s="1"/>
      <c r="O26" s="1"/>
      <c r="P26" s="1"/>
      <c r="Q26" s="1"/>
    </row>
    <row r="27" spans="1:17" ht="15.75" customHeight="1">
      <c r="A27" s="1"/>
      <c r="B27" s="1"/>
      <c r="C27" s="1"/>
      <c r="D27" s="1"/>
      <c r="E27" s="1"/>
      <c r="F27" s="1"/>
      <c r="G27" s="1"/>
      <c r="H27" s="1"/>
      <c r="I27" s="1"/>
      <c r="J27" s="1"/>
      <c r="K27" s="1"/>
      <c r="L27" s="1"/>
      <c r="M27" s="1"/>
      <c r="N27" s="1"/>
      <c r="O27" s="1"/>
      <c r="P27" s="1"/>
      <c r="Q27" s="1"/>
    </row>
    <row r="28" spans="1:17" ht="15.75" customHeight="1">
      <c r="A28" s="1"/>
      <c r="B28" s="1"/>
      <c r="C28" s="1"/>
      <c r="D28" s="1"/>
      <c r="E28" s="1"/>
      <c r="F28" s="1"/>
      <c r="G28" s="1"/>
      <c r="H28" s="1"/>
      <c r="I28" s="1"/>
      <c r="J28" s="1"/>
      <c r="K28" s="1"/>
      <c r="L28" s="1"/>
      <c r="M28" s="1"/>
      <c r="N28" s="1"/>
      <c r="O28" s="1"/>
      <c r="P28" s="1"/>
      <c r="Q28" s="1"/>
    </row>
    <row r="29" spans="1:17" ht="15.75" customHeight="1">
      <c r="A29" s="1"/>
      <c r="B29" s="1"/>
      <c r="C29" s="1"/>
      <c r="D29" s="1"/>
      <c r="E29" s="1"/>
      <c r="F29" s="1"/>
      <c r="G29" s="1"/>
      <c r="H29" s="1"/>
      <c r="I29" s="1"/>
      <c r="J29" s="1"/>
      <c r="K29" s="1"/>
      <c r="L29" s="1"/>
      <c r="M29" s="1"/>
      <c r="N29" s="1"/>
      <c r="O29" s="1"/>
      <c r="P29" s="1"/>
      <c r="Q29" s="1"/>
    </row>
    <row r="30" spans="1:17" ht="15.75" customHeight="1">
      <c r="A30" s="1"/>
      <c r="B30" s="1"/>
      <c r="C30" s="1"/>
      <c r="D30" s="1"/>
      <c r="E30" s="1"/>
      <c r="F30" s="1"/>
      <c r="G30" s="1"/>
      <c r="H30" s="1"/>
      <c r="I30" s="1"/>
      <c r="J30" s="1"/>
      <c r="K30" s="1"/>
      <c r="L30" s="1"/>
      <c r="M30" s="1"/>
      <c r="N30" s="1"/>
      <c r="O30" s="1"/>
      <c r="P30" s="1"/>
      <c r="Q30" s="1"/>
    </row>
    <row r="31" spans="1:17" ht="15.75" customHeight="1">
      <c r="A31" s="1"/>
      <c r="B31" s="1"/>
      <c r="C31" s="1"/>
      <c r="D31" s="1"/>
      <c r="E31" s="1"/>
      <c r="F31" s="1"/>
      <c r="G31" s="1"/>
      <c r="H31" s="1"/>
      <c r="I31" s="1"/>
      <c r="J31" s="1"/>
      <c r="K31" s="1"/>
      <c r="L31" s="1"/>
      <c r="M31" s="1"/>
      <c r="N31" s="1"/>
      <c r="O31" s="1"/>
      <c r="P31" s="1"/>
      <c r="Q31" s="1"/>
    </row>
    <row r="32" spans="1:17" ht="15.75" customHeight="1">
      <c r="A32" s="1"/>
      <c r="B32" s="1"/>
      <c r="C32" s="1"/>
      <c r="D32" s="1"/>
      <c r="E32" s="1"/>
      <c r="F32" s="1"/>
      <c r="G32" s="1"/>
      <c r="H32" s="1"/>
      <c r="I32" s="1"/>
      <c r="J32" s="1"/>
      <c r="K32" s="1"/>
      <c r="L32" s="1"/>
      <c r="M32" s="1"/>
      <c r="N32" s="1"/>
      <c r="O32" s="1"/>
      <c r="P32" s="1"/>
      <c r="Q32" s="1"/>
    </row>
    <row r="33" spans="1:17" ht="15.75" customHeight="1">
      <c r="A33" s="1"/>
      <c r="B33" s="1"/>
      <c r="C33" s="1"/>
      <c r="D33" s="1"/>
      <c r="E33" s="1"/>
      <c r="F33" s="1"/>
      <c r="G33" s="1"/>
      <c r="H33" s="1"/>
      <c r="I33" s="1"/>
      <c r="J33" s="1"/>
      <c r="K33" s="1"/>
      <c r="L33" s="1"/>
      <c r="M33" s="1"/>
      <c r="N33" s="1"/>
      <c r="O33" s="1"/>
      <c r="P33" s="1"/>
      <c r="Q33" s="1"/>
    </row>
    <row r="34" spans="1:17" ht="15.75" customHeight="1">
      <c r="A34" s="1"/>
      <c r="B34" s="1"/>
      <c r="C34" s="1"/>
      <c r="D34" s="1"/>
      <c r="E34" s="1"/>
      <c r="F34" s="1"/>
      <c r="G34" s="1"/>
      <c r="H34" s="1"/>
      <c r="I34" s="1"/>
      <c r="J34" s="1"/>
      <c r="K34" s="1"/>
      <c r="L34" s="1"/>
      <c r="M34" s="1"/>
      <c r="N34" s="1"/>
      <c r="O34" s="1"/>
      <c r="P34" s="1"/>
      <c r="Q34" s="1"/>
    </row>
    <row r="35" spans="1:17" ht="15.75" customHeight="1">
      <c r="A35" s="1"/>
      <c r="B35" s="1"/>
      <c r="C35" s="1"/>
      <c r="D35" s="1"/>
      <c r="E35" s="1"/>
      <c r="F35" s="1"/>
      <c r="G35" s="1"/>
      <c r="H35" s="1"/>
      <c r="I35" s="1"/>
      <c r="J35" s="1"/>
      <c r="K35" s="1"/>
      <c r="L35" s="1"/>
      <c r="M35" s="1"/>
      <c r="N35" s="1"/>
      <c r="O35" s="1"/>
      <c r="P35" s="1"/>
      <c r="Q35" s="1"/>
    </row>
    <row r="36" spans="1:17" ht="15.75" customHeight="1">
      <c r="A36" s="1"/>
      <c r="B36" s="1"/>
      <c r="C36" s="1"/>
      <c r="D36" s="1"/>
      <c r="E36" s="1"/>
      <c r="F36" s="1"/>
      <c r="G36" s="1"/>
      <c r="H36" s="1"/>
      <c r="I36" s="1"/>
      <c r="J36" s="1"/>
      <c r="K36" s="1"/>
      <c r="L36" s="1"/>
      <c r="M36" s="1"/>
      <c r="N36" s="1"/>
      <c r="O36" s="1"/>
      <c r="P36" s="1"/>
      <c r="Q36" s="1"/>
    </row>
    <row r="37" spans="1:17" ht="15.75" customHeight="1">
      <c r="A37" s="1"/>
      <c r="B37" s="1"/>
      <c r="C37" s="1"/>
      <c r="D37" s="1"/>
      <c r="E37" s="1"/>
      <c r="F37" s="1"/>
      <c r="G37" s="1"/>
      <c r="H37" s="1"/>
      <c r="I37" s="1"/>
      <c r="J37" s="1"/>
      <c r="K37" s="1"/>
      <c r="L37" s="1"/>
      <c r="M37" s="1"/>
      <c r="N37" s="1"/>
      <c r="O37" s="1"/>
      <c r="P37" s="1"/>
      <c r="Q37" s="1"/>
    </row>
    <row r="38" spans="1:17" ht="15.75" customHeight="1">
      <c r="A38" s="1"/>
      <c r="B38" s="1"/>
      <c r="C38" s="1"/>
      <c r="D38" s="1"/>
      <c r="E38" s="1"/>
      <c r="F38" s="1"/>
      <c r="G38" s="1"/>
      <c r="H38" s="1"/>
      <c r="I38" s="1"/>
      <c r="J38" s="1"/>
      <c r="K38" s="1"/>
      <c r="L38" s="1"/>
      <c r="M38" s="1"/>
      <c r="N38" s="1"/>
      <c r="O38" s="1"/>
      <c r="P38" s="1"/>
      <c r="Q38" s="1"/>
    </row>
    <row r="39" spans="1:17" ht="15.75" customHeight="1">
      <c r="A39" s="1"/>
      <c r="B39" s="1"/>
      <c r="C39" s="1"/>
      <c r="D39" s="1"/>
      <c r="E39" s="1"/>
      <c r="F39" s="1"/>
      <c r="G39" s="1"/>
      <c r="H39" s="1"/>
      <c r="I39" s="1"/>
      <c r="J39" s="1"/>
      <c r="K39" s="1"/>
      <c r="L39" s="1"/>
      <c r="M39" s="1"/>
      <c r="N39" s="1"/>
      <c r="O39" s="1"/>
      <c r="P39" s="1"/>
      <c r="Q39" s="1"/>
    </row>
    <row r="40" spans="1:17" ht="15.75" customHeight="1">
      <c r="A40" s="1"/>
      <c r="B40" s="1"/>
      <c r="C40" s="1"/>
      <c r="D40" s="1"/>
      <c r="E40" s="1"/>
      <c r="F40" s="1"/>
      <c r="G40" s="1"/>
      <c r="H40" s="1"/>
      <c r="I40" s="1"/>
      <c r="J40" s="1"/>
      <c r="K40" s="1"/>
      <c r="L40" s="1"/>
      <c r="M40" s="1"/>
      <c r="N40" s="1"/>
      <c r="O40" s="1"/>
      <c r="P40" s="1"/>
      <c r="Q40" s="1"/>
    </row>
    <row r="41" spans="1:17" ht="15.75" customHeight="1">
      <c r="A41" s="1"/>
      <c r="B41" s="1"/>
      <c r="C41" s="1"/>
      <c r="D41" s="1"/>
      <c r="E41" s="1"/>
      <c r="F41" s="1"/>
      <c r="G41" s="1"/>
      <c r="H41" s="1"/>
      <c r="I41" s="1"/>
      <c r="J41" s="1"/>
      <c r="K41" s="1"/>
      <c r="L41" s="1"/>
      <c r="M41" s="1"/>
      <c r="N41" s="1"/>
      <c r="O41" s="1"/>
      <c r="P41" s="1"/>
      <c r="Q41" s="1"/>
    </row>
    <row r="42" spans="1:17" ht="15.75" customHeight="1">
      <c r="A42" s="1"/>
      <c r="B42" s="1"/>
      <c r="C42" s="1"/>
      <c r="D42" s="1"/>
      <c r="E42" s="1"/>
      <c r="F42" s="1"/>
      <c r="G42" s="1"/>
      <c r="H42" s="1"/>
      <c r="I42" s="1"/>
      <c r="J42" s="1"/>
      <c r="K42" s="1"/>
      <c r="L42" s="1"/>
      <c r="M42" s="1"/>
      <c r="N42" s="1"/>
      <c r="O42" s="1"/>
      <c r="P42" s="1"/>
      <c r="Q42" s="1"/>
    </row>
    <row r="43" spans="1:17" ht="15.75" customHeight="1">
      <c r="A43" s="1"/>
      <c r="B43" s="1"/>
      <c r="C43" s="1"/>
      <c r="D43" s="1"/>
      <c r="E43" s="1"/>
      <c r="F43" s="1"/>
      <c r="G43" s="1"/>
      <c r="H43" s="1"/>
      <c r="I43" s="1"/>
      <c r="J43" s="1"/>
      <c r="K43" s="1"/>
      <c r="L43" s="1"/>
      <c r="M43" s="1"/>
      <c r="N43" s="1"/>
      <c r="O43" s="1"/>
      <c r="P43" s="1"/>
      <c r="Q43" s="1"/>
    </row>
    <row r="44" spans="1:17" ht="15.75" customHeight="1">
      <c r="A44" s="1"/>
      <c r="B44" s="1"/>
      <c r="C44" s="1"/>
      <c r="D44" s="1"/>
      <c r="E44" s="1"/>
      <c r="F44" s="1"/>
      <c r="G44" s="1"/>
      <c r="H44" s="1"/>
      <c r="I44" s="1"/>
      <c r="J44" s="1"/>
      <c r="K44" s="1"/>
      <c r="L44" s="1"/>
      <c r="M44" s="1"/>
      <c r="N44" s="1"/>
      <c r="O44" s="1"/>
      <c r="P44" s="1"/>
      <c r="Q44" s="1"/>
    </row>
    <row r="45" spans="1:17" ht="15.75" customHeight="1">
      <c r="A45" s="1"/>
      <c r="B45" s="1"/>
      <c r="C45" s="1"/>
      <c r="D45" s="1"/>
      <c r="E45" s="1"/>
      <c r="F45" s="1"/>
      <c r="G45" s="1"/>
      <c r="H45" s="1"/>
      <c r="I45" s="1"/>
      <c r="J45" s="1"/>
      <c r="K45" s="1"/>
      <c r="L45" s="1"/>
      <c r="M45" s="1"/>
      <c r="N45" s="1"/>
      <c r="O45" s="1"/>
      <c r="P45" s="1"/>
      <c r="Q45" s="1"/>
    </row>
    <row r="46" spans="1:17" ht="15.75" customHeight="1">
      <c r="A46" s="1"/>
      <c r="B46" s="1"/>
      <c r="C46" s="1"/>
      <c r="D46" s="1"/>
      <c r="E46" s="1"/>
      <c r="F46" s="1"/>
      <c r="G46" s="1"/>
      <c r="H46" s="1"/>
      <c r="I46" s="1"/>
      <c r="J46" s="1"/>
      <c r="K46" s="1"/>
      <c r="L46" s="1"/>
      <c r="M46" s="1"/>
      <c r="N46" s="1"/>
      <c r="O46" s="1"/>
      <c r="P46" s="1"/>
      <c r="Q46" s="1"/>
    </row>
    <row r="47" spans="1:17" ht="15.75" customHeight="1">
      <c r="A47" s="1"/>
      <c r="B47" s="1"/>
      <c r="C47" s="1"/>
      <c r="D47" s="1"/>
      <c r="E47" s="1"/>
      <c r="F47" s="1"/>
      <c r="G47" s="1"/>
      <c r="H47" s="1"/>
      <c r="I47" s="1"/>
      <c r="J47" s="1"/>
      <c r="K47" s="1"/>
      <c r="L47" s="1"/>
      <c r="M47" s="1"/>
      <c r="N47" s="1"/>
      <c r="O47" s="1"/>
      <c r="P47" s="1"/>
      <c r="Q47" s="1"/>
    </row>
    <row r="48" spans="1:17" ht="15.75" customHeight="1">
      <c r="A48" s="1"/>
      <c r="B48" s="1"/>
      <c r="C48" s="1"/>
      <c r="D48" s="1"/>
      <c r="E48" s="1"/>
      <c r="F48" s="1"/>
      <c r="G48" s="1"/>
      <c r="H48" s="1"/>
      <c r="I48" s="1"/>
      <c r="J48" s="1"/>
      <c r="K48" s="1"/>
      <c r="L48" s="1"/>
      <c r="M48" s="1"/>
      <c r="N48" s="1"/>
      <c r="O48" s="1"/>
      <c r="P48" s="1"/>
      <c r="Q48" s="1"/>
    </row>
    <row r="49" spans="1:17" ht="15.75" customHeight="1">
      <c r="A49" s="1"/>
      <c r="B49" s="1"/>
      <c r="C49" s="1"/>
      <c r="D49" s="1"/>
      <c r="E49" s="1"/>
      <c r="F49" s="1"/>
      <c r="G49" s="1"/>
      <c r="H49" s="1"/>
      <c r="I49" s="1"/>
      <c r="J49" s="1"/>
      <c r="K49" s="1"/>
      <c r="L49" s="1"/>
      <c r="M49" s="1"/>
      <c r="N49" s="1"/>
      <c r="O49" s="1"/>
      <c r="P49" s="1"/>
      <c r="Q49" s="1"/>
    </row>
    <row r="50" spans="1:17" ht="15.75" customHeight="1">
      <c r="A50" s="1"/>
      <c r="B50" s="1"/>
      <c r="C50" s="1"/>
      <c r="D50" s="1"/>
      <c r="E50" s="1"/>
      <c r="F50" s="1"/>
      <c r="G50" s="1"/>
      <c r="H50" s="1"/>
      <c r="I50" s="1"/>
      <c r="J50" s="1"/>
      <c r="K50" s="1"/>
      <c r="L50" s="1"/>
      <c r="M50" s="1"/>
      <c r="N50" s="1"/>
      <c r="O50" s="1"/>
      <c r="P50" s="1"/>
      <c r="Q50" s="1"/>
    </row>
    <row r="51" spans="1:17" ht="15.75" customHeight="1">
      <c r="A51" s="1"/>
      <c r="B51" s="1"/>
      <c r="C51" s="1"/>
      <c r="D51" s="1"/>
      <c r="E51" s="1"/>
      <c r="F51" s="1"/>
      <c r="G51" s="1"/>
      <c r="H51" s="1"/>
      <c r="I51" s="1"/>
      <c r="J51" s="1"/>
      <c r="K51" s="1"/>
      <c r="L51" s="1"/>
      <c r="M51" s="1"/>
      <c r="N51" s="1"/>
      <c r="O51" s="1"/>
      <c r="P51" s="1"/>
      <c r="Q51" s="1"/>
    </row>
    <row r="52" spans="1:17" ht="15.75" customHeight="1">
      <c r="A52" s="1"/>
      <c r="B52" s="1"/>
      <c r="C52" s="1"/>
      <c r="D52" s="1"/>
      <c r="E52" s="1"/>
      <c r="F52" s="1"/>
      <c r="G52" s="1"/>
      <c r="H52" s="1"/>
      <c r="I52" s="1"/>
      <c r="J52" s="1"/>
      <c r="K52" s="1"/>
      <c r="L52" s="1"/>
      <c r="M52" s="1"/>
      <c r="N52" s="1"/>
      <c r="O52" s="1"/>
      <c r="P52" s="1"/>
      <c r="Q52" s="1"/>
    </row>
    <row r="53" spans="1:17" ht="15.75" customHeight="1">
      <c r="A53" s="1"/>
      <c r="B53" s="1"/>
      <c r="C53" s="1"/>
      <c r="D53" s="1"/>
      <c r="E53" s="1"/>
      <c r="F53" s="1"/>
      <c r="G53" s="1"/>
      <c r="H53" s="1"/>
      <c r="I53" s="1"/>
      <c r="J53" s="1"/>
      <c r="K53" s="1"/>
      <c r="L53" s="1"/>
      <c r="M53" s="1"/>
      <c r="N53" s="1"/>
      <c r="O53" s="1"/>
      <c r="P53" s="1"/>
      <c r="Q53" s="1"/>
    </row>
    <row r="54" spans="1:17" ht="15.75" customHeight="1">
      <c r="A54" s="1"/>
      <c r="B54" s="1"/>
      <c r="C54" s="1"/>
      <c r="D54" s="1"/>
      <c r="E54" s="1"/>
      <c r="F54" s="1"/>
      <c r="G54" s="1"/>
      <c r="H54" s="1"/>
      <c r="I54" s="1"/>
      <c r="J54" s="1"/>
      <c r="K54" s="1"/>
      <c r="L54" s="1"/>
      <c r="M54" s="1"/>
      <c r="N54" s="1"/>
      <c r="O54" s="1"/>
      <c r="P54" s="1"/>
      <c r="Q54" s="1"/>
    </row>
    <row r="55" spans="1:17" ht="15.75" customHeight="1">
      <c r="A55" s="1"/>
      <c r="B55" s="1"/>
      <c r="C55" s="1"/>
      <c r="D55" s="1"/>
      <c r="E55" s="1"/>
      <c r="F55" s="1"/>
      <c r="G55" s="1"/>
      <c r="H55" s="1"/>
      <c r="I55" s="1"/>
      <c r="J55" s="1"/>
      <c r="K55" s="1"/>
      <c r="L55" s="1"/>
      <c r="M55" s="1"/>
      <c r="N55" s="1"/>
      <c r="O55" s="1"/>
      <c r="P55" s="1"/>
      <c r="Q55" s="1"/>
    </row>
    <row r="56" spans="1:17" ht="15.75" customHeight="1">
      <c r="A56" s="1"/>
      <c r="B56" s="1"/>
      <c r="C56" s="1"/>
      <c r="D56" s="1"/>
      <c r="E56" s="1"/>
      <c r="F56" s="1"/>
      <c r="G56" s="1"/>
      <c r="H56" s="1"/>
      <c r="I56" s="1"/>
      <c r="J56" s="1"/>
      <c r="K56" s="1"/>
      <c r="L56" s="1"/>
      <c r="M56" s="1"/>
      <c r="N56" s="1"/>
      <c r="O56" s="1"/>
      <c r="P56" s="1"/>
      <c r="Q56" s="1"/>
    </row>
    <row r="57" spans="1:17" ht="15.75" customHeight="1">
      <c r="A57" s="1"/>
      <c r="B57" s="1"/>
      <c r="C57" s="1"/>
      <c r="D57" s="1"/>
      <c r="E57" s="1"/>
      <c r="F57" s="1"/>
      <c r="G57" s="1"/>
      <c r="H57" s="1"/>
      <c r="I57" s="1"/>
      <c r="J57" s="1"/>
      <c r="K57" s="1"/>
      <c r="L57" s="1"/>
      <c r="M57" s="1"/>
      <c r="N57" s="1"/>
      <c r="O57" s="1"/>
      <c r="P57" s="1"/>
      <c r="Q57" s="1"/>
    </row>
    <row r="58" spans="1:17" ht="15.75" customHeight="1">
      <c r="A58" s="1"/>
      <c r="B58" s="1"/>
      <c r="C58" s="1"/>
      <c r="D58" s="1"/>
      <c r="E58" s="1"/>
      <c r="F58" s="1"/>
      <c r="G58" s="1"/>
      <c r="H58" s="1"/>
      <c r="I58" s="1"/>
      <c r="J58" s="1"/>
      <c r="K58" s="1"/>
      <c r="L58" s="1"/>
      <c r="M58" s="1"/>
      <c r="N58" s="1"/>
      <c r="O58" s="1"/>
      <c r="P58" s="1"/>
      <c r="Q58" s="1"/>
    </row>
    <row r="59" spans="1:17" ht="15.75" customHeight="1">
      <c r="A59" s="1"/>
      <c r="B59" s="1"/>
      <c r="C59" s="1"/>
      <c r="D59" s="1"/>
      <c r="E59" s="1"/>
      <c r="F59" s="1"/>
      <c r="G59" s="1"/>
      <c r="H59" s="1"/>
      <c r="I59" s="1"/>
      <c r="J59" s="1"/>
      <c r="K59" s="1"/>
      <c r="L59" s="1"/>
      <c r="M59" s="1"/>
      <c r="N59" s="1"/>
      <c r="O59" s="1"/>
      <c r="P59" s="1"/>
      <c r="Q59" s="1"/>
    </row>
    <row r="60" spans="1:17" ht="15.75" customHeight="1">
      <c r="A60" s="1"/>
      <c r="B60" s="1"/>
      <c r="C60" s="1"/>
      <c r="D60" s="1"/>
      <c r="E60" s="1"/>
      <c r="F60" s="1"/>
      <c r="G60" s="1"/>
      <c r="H60" s="1"/>
      <c r="I60" s="1"/>
      <c r="J60" s="1"/>
      <c r="K60" s="1"/>
      <c r="L60" s="1"/>
      <c r="M60" s="1"/>
      <c r="N60" s="1"/>
      <c r="O60" s="1"/>
      <c r="P60" s="1"/>
      <c r="Q60" s="1"/>
    </row>
    <row r="61" spans="1:17" ht="15.75" customHeight="1">
      <c r="A61" s="1"/>
      <c r="B61" s="1"/>
      <c r="C61" s="1"/>
      <c r="D61" s="1"/>
      <c r="E61" s="1"/>
      <c r="F61" s="1"/>
      <c r="G61" s="1"/>
      <c r="H61" s="1"/>
      <c r="I61" s="1"/>
      <c r="J61" s="1"/>
      <c r="K61" s="1"/>
      <c r="L61" s="1"/>
      <c r="M61" s="1"/>
      <c r="N61" s="1"/>
      <c r="O61" s="1"/>
      <c r="P61" s="1"/>
      <c r="Q61" s="1"/>
    </row>
    <row r="62" spans="1:17" ht="15.75" customHeight="1">
      <c r="A62" s="1"/>
      <c r="B62" s="1"/>
      <c r="C62" s="1"/>
      <c r="D62" s="1"/>
      <c r="E62" s="1"/>
      <c r="F62" s="1"/>
      <c r="G62" s="1"/>
      <c r="H62" s="1"/>
      <c r="I62" s="1"/>
      <c r="J62" s="1"/>
      <c r="K62" s="1"/>
      <c r="L62" s="1"/>
      <c r="M62" s="1"/>
      <c r="N62" s="1"/>
      <c r="O62" s="1"/>
      <c r="P62" s="1"/>
      <c r="Q62" s="1"/>
    </row>
    <row r="63" spans="1:17" ht="15.75" customHeight="1">
      <c r="A63" s="1"/>
      <c r="B63" s="1"/>
      <c r="C63" s="1"/>
      <c r="D63" s="1"/>
      <c r="E63" s="1"/>
      <c r="F63" s="1"/>
      <c r="G63" s="1"/>
      <c r="H63" s="1"/>
      <c r="I63" s="1"/>
      <c r="J63" s="1"/>
      <c r="K63" s="1"/>
      <c r="L63" s="1"/>
      <c r="M63" s="1"/>
      <c r="N63" s="1"/>
      <c r="O63" s="1"/>
      <c r="P63" s="1"/>
      <c r="Q63" s="1"/>
    </row>
    <row r="64" spans="1:17" ht="15.75" customHeight="1">
      <c r="A64" s="1"/>
      <c r="B64" s="1"/>
      <c r="C64" s="1"/>
      <c r="D64" s="1"/>
      <c r="E64" s="1"/>
      <c r="F64" s="1"/>
      <c r="G64" s="1"/>
      <c r="H64" s="1"/>
      <c r="I64" s="1"/>
      <c r="J64" s="1"/>
      <c r="K64" s="1"/>
      <c r="L64" s="1"/>
      <c r="M64" s="1"/>
      <c r="N64" s="1"/>
      <c r="O64" s="1"/>
      <c r="P64" s="1"/>
      <c r="Q64" s="1"/>
    </row>
    <row r="65" spans="1:17" ht="15.75" customHeight="1">
      <c r="A65" s="1"/>
      <c r="B65" s="1"/>
      <c r="C65" s="1"/>
      <c r="D65" s="1"/>
      <c r="E65" s="1"/>
      <c r="F65" s="1"/>
      <c r="G65" s="1"/>
      <c r="H65" s="1"/>
      <c r="I65" s="1"/>
      <c r="J65" s="1"/>
      <c r="K65" s="1"/>
      <c r="L65" s="1"/>
      <c r="M65" s="1"/>
      <c r="N65" s="1"/>
      <c r="O65" s="1"/>
      <c r="P65" s="1"/>
      <c r="Q65" s="1"/>
    </row>
    <row r="66" spans="1:17" ht="15.75" customHeight="1">
      <c r="A66" s="1"/>
      <c r="B66" s="1"/>
      <c r="C66" s="1"/>
      <c r="D66" s="1"/>
      <c r="E66" s="1"/>
      <c r="F66" s="1"/>
      <c r="G66" s="1"/>
      <c r="H66" s="1"/>
      <c r="I66" s="1"/>
      <c r="J66" s="1"/>
      <c r="K66" s="1"/>
      <c r="L66" s="1"/>
      <c r="M66" s="1"/>
      <c r="N66" s="1"/>
      <c r="O66" s="1"/>
      <c r="P66" s="1"/>
      <c r="Q66" s="1"/>
    </row>
    <row r="67" spans="1:17" ht="15.75" customHeight="1">
      <c r="A67" s="1"/>
      <c r="B67" s="1"/>
      <c r="C67" s="1"/>
      <c r="D67" s="1"/>
      <c r="E67" s="1"/>
      <c r="F67" s="1"/>
      <c r="G67" s="1"/>
      <c r="H67" s="1"/>
      <c r="I67" s="1"/>
      <c r="J67" s="1"/>
      <c r="K67" s="1"/>
      <c r="L67" s="1"/>
      <c r="M67" s="1"/>
      <c r="N67" s="1"/>
      <c r="O67" s="1"/>
      <c r="P67" s="1"/>
      <c r="Q67" s="1"/>
    </row>
    <row r="68" spans="1:17" ht="15.75" customHeight="1">
      <c r="A68" s="1"/>
      <c r="B68" s="1"/>
      <c r="C68" s="1"/>
      <c r="D68" s="1"/>
      <c r="E68" s="1"/>
      <c r="F68" s="1"/>
      <c r="G68" s="1"/>
      <c r="H68" s="1"/>
      <c r="I68" s="1"/>
      <c r="J68" s="1"/>
      <c r="K68" s="1"/>
      <c r="L68" s="1"/>
      <c r="M68" s="1"/>
      <c r="N68" s="1"/>
      <c r="O68" s="1"/>
      <c r="P68" s="1"/>
      <c r="Q68" s="1"/>
    </row>
    <row r="69" spans="1:17" ht="15.75" customHeight="1">
      <c r="A69" s="1"/>
      <c r="B69" s="1"/>
      <c r="C69" s="1"/>
      <c r="D69" s="1"/>
      <c r="E69" s="1"/>
      <c r="F69" s="1"/>
      <c r="G69" s="1"/>
      <c r="H69" s="1"/>
      <c r="I69" s="1"/>
      <c r="J69" s="1"/>
      <c r="K69" s="1"/>
      <c r="L69" s="1"/>
      <c r="M69" s="1"/>
      <c r="N69" s="1"/>
      <c r="O69" s="1"/>
      <c r="P69" s="1"/>
      <c r="Q69" s="1"/>
    </row>
    <row r="70" spans="1:17" ht="15.75" customHeight="1">
      <c r="A70" s="1"/>
      <c r="B70" s="1"/>
      <c r="C70" s="1"/>
      <c r="D70" s="1"/>
      <c r="E70" s="1"/>
      <c r="F70" s="1"/>
      <c r="G70" s="1"/>
      <c r="H70" s="1"/>
      <c r="I70" s="1"/>
      <c r="J70" s="1"/>
      <c r="K70" s="1"/>
      <c r="L70" s="1"/>
      <c r="M70" s="1"/>
      <c r="N70" s="1"/>
      <c r="O70" s="1"/>
      <c r="P70" s="1"/>
      <c r="Q70" s="1"/>
    </row>
    <row r="71" spans="1:17" ht="15.75" customHeight="1">
      <c r="A71" s="1"/>
      <c r="B71" s="1"/>
      <c r="C71" s="1"/>
      <c r="D71" s="1"/>
      <c r="E71" s="1"/>
      <c r="F71" s="1"/>
      <c r="G71" s="1"/>
      <c r="H71" s="1"/>
      <c r="I71" s="1"/>
      <c r="J71" s="1"/>
      <c r="K71" s="1"/>
      <c r="L71" s="1"/>
      <c r="M71" s="1"/>
      <c r="N71" s="1"/>
      <c r="O71" s="1"/>
      <c r="P71" s="1"/>
      <c r="Q71" s="1"/>
    </row>
    <row r="72" spans="1:17" ht="15.75" customHeight="1">
      <c r="A72" s="1"/>
      <c r="B72" s="1"/>
      <c r="C72" s="1"/>
      <c r="D72" s="1"/>
      <c r="E72" s="1"/>
      <c r="F72" s="1"/>
      <c r="G72" s="1"/>
      <c r="H72" s="1"/>
      <c r="I72" s="1"/>
      <c r="J72" s="1"/>
      <c r="K72" s="1"/>
      <c r="L72" s="1"/>
      <c r="M72" s="1"/>
      <c r="N72" s="1"/>
      <c r="O72" s="1"/>
      <c r="P72" s="1"/>
      <c r="Q72" s="1"/>
    </row>
    <row r="73" spans="1:17" ht="15.75" customHeight="1">
      <c r="A73" s="1"/>
      <c r="B73" s="1"/>
      <c r="C73" s="1"/>
      <c r="D73" s="1"/>
      <c r="E73" s="1"/>
      <c r="F73" s="1"/>
      <c r="G73" s="1"/>
      <c r="H73" s="1"/>
      <c r="I73" s="1"/>
      <c r="J73" s="1"/>
      <c r="K73" s="1"/>
      <c r="L73" s="1"/>
      <c r="M73" s="1"/>
      <c r="N73" s="1"/>
      <c r="O73" s="1"/>
      <c r="P73" s="1"/>
      <c r="Q73" s="1"/>
    </row>
    <row r="74" spans="1:17" ht="15.75" customHeight="1">
      <c r="A74" s="1"/>
      <c r="B74" s="1"/>
      <c r="C74" s="1"/>
      <c r="D74" s="1"/>
      <c r="E74" s="1"/>
      <c r="F74" s="1"/>
      <c r="G74" s="1"/>
      <c r="H74" s="1"/>
      <c r="I74" s="1"/>
      <c r="J74" s="1"/>
      <c r="K74" s="1"/>
      <c r="L74" s="1"/>
      <c r="M74" s="1"/>
      <c r="N74" s="1"/>
      <c r="O74" s="1"/>
      <c r="P74" s="1"/>
      <c r="Q74" s="1"/>
    </row>
    <row r="75" spans="1:17" ht="15.75" customHeight="1">
      <c r="A75" s="1"/>
      <c r="B75" s="1"/>
      <c r="C75" s="1"/>
      <c r="D75" s="1"/>
      <c r="E75" s="1"/>
      <c r="F75" s="1"/>
      <c r="G75" s="1"/>
      <c r="H75" s="1"/>
      <c r="I75" s="1"/>
      <c r="J75" s="1"/>
      <c r="K75" s="1"/>
      <c r="L75" s="1"/>
      <c r="M75" s="1"/>
      <c r="N75" s="1"/>
      <c r="O75" s="1"/>
      <c r="P75" s="1"/>
      <c r="Q75" s="1"/>
    </row>
    <row r="76" spans="1:17" ht="15.75" customHeight="1">
      <c r="A76" s="1"/>
      <c r="B76" s="1"/>
      <c r="C76" s="1"/>
      <c r="D76" s="1"/>
      <c r="E76" s="1"/>
      <c r="F76" s="1"/>
      <c r="G76" s="1"/>
      <c r="H76" s="1"/>
      <c r="I76" s="1"/>
      <c r="J76" s="1"/>
      <c r="K76" s="1"/>
      <c r="L76" s="1"/>
      <c r="M76" s="1"/>
      <c r="N76" s="1"/>
      <c r="O76" s="1"/>
      <c r="P76" s="1"/>
      <c r="Q76" s="1"/>
    </row>
    <row r="77" spans="1:17" ht="15.75" customHeight="1">
      <c r="A77" s="1"/>
      <c r="B77" s="1"/>
      <c r="C77" s="1"/>
      <c r="D77" s="1"/>
      <c r="E77" s="1"/>
      <c r="F77" s="1"/>
      <c r="G77" s="1"/>
      <c r="H77" s="1"/>
      <c r="I77" s="1"/>
      <c r="J77" s="1"/>
      <c r="K77" s="1"/>
      <c r="L77" s="1"/>
      <c r="M77" s="1"/>
      <c r="N77" s="1"/>
      <c r="O77" s="1"/>
      <c r="P77" s="1"/>
      <c r="Q77" s="1"/>
    </row>
    <row r="78" spans="1:17" ht="15.75" customHeight="1">
      <c r="A78" s="1"/>
      <c r="B78" s="1"/>
      <c r="C78" s="1"/>
      <c r="D78" s="1"/>
      <c r="E78" s="1"/>
      <c r="F78" s="1"/>
      <c r="G78" s="1"/>
      <c r="H78" s="1"/>
      <c r="I78" s="1"/>
      <c r="J78" s="1"/>
      <c r="K78" s="1"/>
      <c r="L78" s="1"/>
      <c r="M78" s="1"/>
      <c r="N78" s="1"/>
      <c r="O78" s="1"/>
      <c r="P78" s="1"/>
      <c r="Q78" s="1"/>
    </row>
    <row r="79" spans="1:17" ht="15.75" customHeight="1">
      <c r="A79" s="1"/>
      <c r="B79" s="1"/>
      <c r="C79" s="1"/>
      <c r="D79" s="1"/>
      <c r="E79" s="1"/>
      <c r="F79" s="1"/>
      <c r="G79" s="1"/>
      <c r="H79" s="1"/>
      <c r="I79" s="1"/>
      <c r="J79" s="1"/>
      <c r="K79" s="1"/>
      <c r="L79" s="1"/>
      <c r="M79" s="1"/>
      <c r="N79" s="1"/>
      <c r="O79" s="1"/>
      <c r="P79" s="1"/>
      <c r="Q79" s="1"/>
    </row>
    <row r="80" spans="1:17" ht="15.75" customHeight="1">
      <c r="A80" s="1"/>
      <c r="B80" s="1"/>
      <c r="C80" s="1"/>
      <c r="D80" s="1"/>
      <c r="E80" s="1"/>
      <c r="F80" s="1"/>
      <c r="G80" s="1"/>
      <c r="H80" s="1"/>
      <c r="I80" s="1"/>
      <c r="J80" s="1"/>
      <c r="K80" s="1"/>
      <c r="L80" s="1"/>
      <c r="M80" s="1"/>
      <c r="N80" s="1"/>
      <c r="O80" s="1"/>
      <c r="P80" s="1"/>
      <c r="Q80" s="1"/>
    </row>
    <row r="81" spans="1:17" ht="15.75" customHeight="1">
      <c r="A81" s="1"/>
      <c r="B81" s="1"/>
      <c r="C81" s="1"/>
      <c r="D81" s="1"/>
      <c r="E81" s="1"/>
      <c r="F81" s="1"/>
      <c r="G81" s="1"/>
      <c r="H81" s="1"/>
      <c r="I81" s="1"/>
      <c r="J81" s="1"/>
      <c r="K81" s="1"/>
      <c r="L81" s="1"/>
      <c r="M81" s="1"/>
      <c r="N81" s="1"/>
      <c r="O81" s="1"/>
      <c r="P81" s="1"/>
      <c r="Q81" s="1"/>
    </row>
    <row r="82" spans="1:17" ht="15.75" customHeight="1">
      <c r="A82" s="1"/>
      <c r="B82" s="1"/>
      <c r="C82" s="1"/>
      <c r="D82" s="1"/>
      <c r="E82" s="1"/>
      <c r="F82" s="1"/>
      <c r="G82" s="1"/>
      <c r="H82" s="1"/>
      <c r="I82" s="1"/>
      <c r="J82" s="1"/>
      <c r="K82" s="1"/>
      <c r="L82" s="1"/>
      <c r="M82" s="1"/>
      <c r="N82" s="1"/>
      <c r="O82" s="1"/>
      <c r="P82" s="1"/>
      <c r="Q82" s="1"/>
    </row>
    <row r="83" spans="1:17" ht="15.75" customHeight="1">
      <c r="A83" s="1"/>
      <c r="B83" s="1"/>
      <c r="C83" s="1"/>
      <c r="D83" s="1"/>
      <c r="E83" s="1"/>
      <c r="F83" s="1"/>
      <c r="G83" s="1"/>
      <c r="H83" s="1"/>
      <c r="I83" s="1"/>
      <c r="J83" s="1"/>
      <c r="K83" s="1"/>
      <c r="L83" s="1"/>
      <c r="M83" s="1"/>
      <c r="N83" s="1"/>
      <c r="O83" s="1"/>
      <c r="P83" s="1"/>
      <c r="Q83" s="1"/>
    </row>
    <row r="84" spans="1:17" ht="15.75" customHeight="1">
      <c r="A84" s="1"/>
      <c r="B84" s="1"/>
      <c r="C84" s="1"/>
      <c r="D84" s="1"/>
      <c r="E84" s="1"/>
      <c r="F84" s="1"/>
      <c r="G84" s="1"/>
      <c r="H84" s="1"/>
      <c r="I84" s="1"/>
      <c r="J84" s="1"/>
      <c r="K84" s="1"/>
      <c r="L84" s="1"/>
      <c r="M84" s="1"/>
      <c r="N84" s="1"/>
      <c r="O84" s="1"/>
      <c r="P84" s="1"/>
      <c r="Q84" s="1"/>
    </row>
    <row r="85" spans="1:17" ht="15.75" customHeight="1">
      <c r="A85" s="1"/>
      <c r="B85" s="1"/>
      <c r="C85" s="1"/>
      <c r="D85" s="1"/>
      <c r="E85" s="1"/>
      <c r="F85" s="1"/>
      <c r="G85" s="1"/>
      <c r="H85" s="1"/>
      <c r="I85" s="1"/>
      <c r="J85" s="1"/>
      <c r="K85" s="1"/>
      <c r="L85" s="1"/>
      <c r="M85" s="1"/>
      <c r="N85" s="1"/>
      <c r="O85" s="1"/>
      <c r="P85" s="1"/>
      <c r="Q85" s="1"/>
    </row>
    <row r="86" spans="1:17" ht="15.75" customHeight="1">
      <c r="A86" s="1"/>
      <c r="B86" s="1"/>
      <c r="C86" s="1"/>
      <c r="D86" s="1"/>
      <c r="E86" s="1"/>
      <c r="F86" s="1"/>
      <c r="G86" s="1"/>
      <c r="H86" s="1"/>
      <c r="I86" s="1"/>
      <c r="J86" s="1"/>
      <c r="K86" s="1"/>
      <c r="L86" s="1"/>
      <c r="M86" s="1"/>
      <c r="N86" s="1"/>
      <c r="O86" s="1"/>
      <c r="P86" s="1"/>
      <c r="Q86" s="1"/>
    </row>
    <row r="87" spans="1:17" ht="15.75" customHeight="1">
      <c r="A87" s="1"/>
      <c r="B87" s="1"/>
      <c r="C87" s="1"/>
      <c r="D87" s="1"/>
      <c r="E87" s="1"/>
      <c r="F87" s="1"/>
      <c r="G87" s="1"/>
      <c r="H87" s="1"/>
      <c r="I87" s="1"/>
      <c r="J87" s="1"/>
      <c r="K87" s="1"/>
      <c r="L87" s="1"/>
      <c r="M87" s="1"/>
      <c r="N87" s="1"/>
      <c r="O87" s="1"/>
      <c r="P87" s="1"/>
      <c r="Q87" s="1"/>
    </row>
    <row r="88" spans="1:17" ht="15.75" customHeight="1">
      <c r="A88" s="1"/>
      <c r="B88" s="1"/>
      <c r="C88" s="1"/>
      <c r="D88" s="1"/>
      <c r="E88" s="1"/>
      <c r="F88" s="1"/>
      <c r="G88" s="1"/>
      <c r="H88" s="1"/>
      <c r="I88" s="1"/>
      <c r="J88" s="1"/>
      <c r="K88" s="1"/>
      <c r="L88" s="1"/>
      <c r="M88" s="1"/>
      <c r="N88" s="1"/>
      <c r="O88" s="1"/>
      <c r="P88" s="1"/>
      <c r="Q88" s="1"/>
    </row>
    <row r="89" spans="1:17" ht="15.75" customHeight="1">
      <c r="A89" s="1"/>
      <c r="B89" s="1"/>
      <c r="C89" s="1"/>
      <c r="D89" s="1"/>
      <c r="E89" s="1"/>
      <c r="F89" s="1"/>
      <c r="G89" s="1"/>
      <c r="H89" s="1"/>
      <c r="I89" s="1"/>
      <c r="J89" s="1"/>
      <c r="K89" s="1"/>
      <c r="L89" s="1"/>
      <c r="M89" s="1"/>
      <c r="N89" s="1"/>
      <c r="O89" s="1"/>
      <c r="P89" s="1"/>
      <c r="Q89" s="1"/>
    </row>
    <row r="90" spans="1:17" ht="15.75" customHeight="1">
      <c r="A90" s="1"/>
      <c r="B90" s="1"/>
      <c r="C90" s="1"/>
      <c r="D90" s="1"/>
      <c r="E90" s="1"/>
      <c r="F90" s="1"/>
      <c r="G90" s="1"/>
      <c r="H90" s="1"/>
      <c r="I90" s="1"/>
      <c r="J90" s="1"/>
      <c r="K90" s="1"/>
      <c r="L90" s="1"/>
      <c r="M90" s="1"/>
      <c r="N90" s="1"/>
      <c r="O90" s="1"/>
      <c r="P90" s="1"/>
      <c r="Q90" s="1"/>
    </row>
    <row r="91" spans="1:17" ht="15.75" customHeight="1">
      <c r="A91" s="1"/>
      <c r="B91" s="1"/>
      <c r="C91" s="1"/>
      <c r="D91" s="1"/>
      <c r="E91" s="1"/>
      <c r="F91" s="1"/>
      <c r="G91" s="1"/>
      <c r="H91" s="1"/>
      <c r="I91" s="1"/>
      <c r="J91" s="1"/>
      <c r="K91" s="1"/>
      <c r="L91" s="1"/>
      <c r="M91" s="1"/>
      <c r="N91" s="1"/>
      <c r="O91" s="1"/>
      <c r="P91" s="1"/>
      <c r="Q91" s="1"/>
    </row>
    <row r="92" spans="1:17" ht="15.75" customHeight="1">
      <c r="A92" s="1"/>
      <c r="B92" s="1"/>
      <c r="C92" s="1"/>
      <c r="D92" s="1"/>
      <c r="E92" s="1"/>
      <c r="F92" s="1"/>
      <c r="G92" s="1"/>
      <c r="H92" s="1"/>
      <c r="I92" s="1"/>
      <c r="J92" s="1"/>
      <c r="K92" s="1"/>
      <c r="L92" s="1"/>
      <c r="M92" s="1"/>
      <c r="N92" s="1"/>
      <c r="O92" s="1"/>
      <c r="P92" s="1"/>
      <c r="Q92" s="1"/>
    </row>
    <row r="93" spans="1:17" ht="15.75" customHeight="1">
      <c r="A93" s="1"/>
      <c r="B93" s="1"/>
      <c r="C93" s="1"/>
      <c r="D93" s="1"/>
      <c r="E93" s="1"/>
      <c r="F93" s="1"/>
      <c r="G93" s="1"/>
      <c r="H93" s="1"/>
      <c r="I93" s="1"/>
      <c r="J93" s="1"/>
      <c r="K93" s="1"/>
      <c r="L93" s="1"/>
      <c r="M93" s="1"/>
      <c r="N93" s="1"/>
      <c r="O93" s="1"/>
      <c r="P93" s="1"/>
      <c r="Q93" s="1"/>
    </row>
    <row r="94" spans="1:17" ht="15.75" customHeight="1">
      <c r="A94" s="1"/>
      <c r="B94" s="1"/>
      <c r="C94" s="1"/>
      <c r="D94" s="1"/>
      <c r="E94" s="1"/>
      <c r="F94" s="1"/>
      <c r="G94" s="1"/>
      <c r="H94" s="1"/>
      <c r="I94" s="1"/>
      <c r="J94" s="1"/>
      <c r="K94" s="1"/>
      <c r="L94" s="1"/>
      <c r="M94" s="1"/>
      <c r="N94" s="1"/>
      <c r="O94" s="1"/>
      <c r="P94" s="1"/>
      <c r="Q94" s="1"/>
    </row>
    <row r="95" spans="1:17" ht="15.75" customHeight="1">
      <c r="A95" s="1"/>
      <c r="B95" s="1"/>
      <c r="C95" s="1"/>
      <c r="D95" s="1"/>
      <c r="E95" s="1"/>
      <c r="F95" s="1"/>
      <c r="G95" s="1"/>
      <c r="H95" s="1"/>
      <c r="I95" s="1"/>
      <c r="J95" s="1"/>
      <c r="K95" s="1"/>
      <c r="L95" s="1"/>
      <c r="M95" s="1"/>
      <c r="N95" s="1"/>
      <c r="O95" s="1"/>
      <c r="P95" s="1"/>
      <c r="Q95" s="1"/>
    </row>
    <row r="96" spans="1:17" ht="15.75" customHeight="1">
      <c r="A96" s="1"/>
      <c r="B96" s="1"/>
      <c r="C96" s="1"/>
      <c r="D96" s="1"/>
      <c r="E96" s="1"/>
      <c r="F96" s="1"/>
      <c r="G96" s="1"/>
      <c r="H96" s="1"/>
      <c r="I96" s="1"/>
      <c r="J96" s="1"/>
      <c r="K96" s="1"/>
      <c r="L96" s="1"/>
      <c r="M96" s="1"/>
      <c r="N96" s="1"/>
      <c r="O96" s="1"/>
      <c r="P96" s="1"/>
      <c r="Q96" s="1"/>
    </row>
    <row r="97" spans="1:17" ht="15.75" customHeight="1">
      <c r="A97" s="1"/>
      <c r="B97" s="1"/>
      <c r="C97" s="1"/>
      <c r="D97" s="1"/>
      <c r="E97" s="1"/>
      <c r="F97" s="1"/>
      <c r="G97" s="1"/>
      <c r="H97" s="1"/>
      <c r="I97" s="1"/>
      <c r="J97" s="1"/>
      <c r="K97" s="1"/>
      <c r="L97" s="1"/>
      <c r="M97" s="1"/>
      <c r="N97" s="1"/>
      <c r="O97" s="1"/>
      <c r="P97" s="1"/>
      <c r="Q97" s="1"/>
    </row>
    <row r="98" spans="1:17" ht="15.75" customHeight="1">
      <c r="A98" s="1"/>
      <c r="B98" s="1"/>
      <c r="C98" s="1"/>
      <c r="D98" s="1"/>
      <c r="E98" s="1"/>
      <c r="F98" s="1"/>
      <c r="G98" s="1"/>
      <c r="H98" s="1"/>
      <c r="I98" s="1"/>
      <c r="J98" s="1"/>
      <c r="K98" s="1"/>
      <c r="L98" s="1"/>
      <c r="M98" s="1"/>
      <c r="N98" s="1"/>
      <c r="O98" s="1"/>
      <c r="P98" s="1"/>
      <c r="Q98" s="1"/>
    </row>
    <row r="99" spans="1:17" ht="15.75" customHeight="1">
      <c r="A99" s="1"/>
      <c r="B99" s="1"/>
      <c r="C99" s="1"/>
      <c r="D99" s="1"/>
      <c r="E99" s="1"/>
      <c r="F99" s="1"/>
      <c r="G99" s="1"/>
      <c r="H99" s="1"/>
      <c r="I99" s="1"/>
      <c r="J99" s="1"/>
      <c r="K99" s="1"/>
      <c r="L99" s="1"/>
      <c r="M99" s="1"/>
      <c r="N99" s="1"/>
      <c r="O99" s="1"/>
      <c r="P99" s="1"/>
      <c r="Q99" s="1"/>
    </row>
    <row r="100" spans="1:17" ht="15.75" customHeight="1">
      <c r="A100" s="1"/>
      <c r="B100" s="1"/>
      <c r="C100" s="1"/>
      <c r="D100" s="1"/>
      <c r="E100" s="1"/>
      <c r="F100" s="1"/>
      <c r="G100" s="1"/>
      <c r="H100" s="1"/>
      <c r="I100" s="1"/>
      <c r="J100" s="1"/>
      <c r="K100" s="1"/>
      <c r="L100" s="1"/>
      <c r="M100" s="1"/>
      <c r="N100" s="1"/>
      <c r="O100" s="1"/>
      <c r="P100" s="1"/>
      <c r="Q100" s="1"/>
    </row>
    <row r="101" spans="1:17" ht="15.75" customHeight="1">
      <c r="A101" s="1"/>
      <c r="B101" s="1"/>
      <c r="C101" s="1"/>
      <c r="D101" s="1"/>
      <c r="E101" s="1"/>
      <c r="F101" s="1"/>
      <c r="G101" s="1"/>
      <c r="H101" s="1"/>
      <c r="I101" s="1"/>
      <c r="J101" s="1"/>
      <c r="K101" s="1"/>
      <c r="L101" s="1"/>
      <c r="M101" s="1"/>
      <c r="N101" s="1"/>
      <c r="O101" s="1"/>
      <c r="P101" s="1"/>
      <c r="Q101" s="1"/>
    </row>
    <row r="102" spans="1:17" ht="15.75" customHeight="1">
      <c r="A102" s="1"/>
      <c r="B102" s="1"/>
      <c r="C102" s="1"/>
      <c r="D102" s="1"/>
      <c r="E102" s="1"/>
      <c r="F102" s="1"/>
      <c r="G102" s="1"/>
      <c r="H102" s="1"/>
      <c r="I102" s="1"/>
      <c r="J102" s="1"/>
      <c r="K102" s="1"/>
      <c r="L102" s="1"/>
      <c r="M102" s="1"/>
      <c r="N102" s="1"/>
      <c r="O102" s="1"/>
      <c r="P102" s="1"/>
      <c r="Q102" s="1"/>
    </row>
    <row r="103" spans="1:17" ht="15.75" customHeight="1">
      <c r="A103" s="1"/>
      <c r="B103" s="1"/>
      <c r="C103" s="1"/>
      <c r="D103" s="1"/>
      <c r="E103" s="1"/>
      <c r="F103" s="1"/>
      <c r="G103" s="1"/>
      <c r="H103" s="1"/>
      <c r="I103" s="1"/>
      <c r="J103" s="1"/>
      <c r="K103" s="1"/>
      <c r="L103" s="1"/>
      <c r="M103" s="1"/>
      <c r="N103" s="1"/>
      <c r="O103" s="1"/>
      <c r="P103" s="1"/>
      <c r="Q103" s="1"/>
    </row>
    <row r="104" spans="1:17" ht="15.75" customHeight="1">
      <c r="A104" s="1"/>
      <c r="B104" s="1"/>
      <c r="C104" s="1"/>
      <c r="D104" s="1"/>
      <c r="E104" s="1"/>
      <c r="F104" s="1"/>
      <c r="G104" s="1"/>
      <c r="H104" s="1"/>
      <c r="I104" s="1"/>
      <c r="J104" s="1"/>
      <c r="K104" s="1"/>
      <c r="L104" s="1"/>
      <c r="M104" s="1"/>
      <c r="N104" s="1"/>
      <c r="O104" s="1"/>
      <c r="P104" s="1"/>
      <c r="Q104" s="1"/>
    </row>
    <row r="105" spans="1:17" ht="15.75" customHeight="1">
      <c r="A105" s="1"/>
      <c r="B105" s="1"/>
      <c r="C105" s="1"/>
      <c r="D105" s="1"/>
      <c r="E105" s="1"/>
      <c r="F105" s="1"/>
      <c r="G105" s="1"/>
      <c r="H105" s="1"/>
      <c r="I105" s="1"/>
      <c r="J105" s="1"/>
      <c r="K105" s="1"/>
      <c r="L105" s="1"/>
      <c r="M105" s="1"/>
      <c r="N105" s="1"/>
      <c r="O105" s="1"/>
      <c r="P105" s="1"/>
      <c r="Q105" s="1"/>
    </row>
    <row r="106" spans="1:17" ht="15.75" customHeight="1">
      <c r="A106" s="1"/>
      <c r="B106" s="1"/>
      <c r="C106" s="1"/>
      <c r="D106" s="1"/>
      <c r="E106" s="1"/>
      <c r="F106" s="1"/>
      <c r="G106" s="1"/>
      <c r="H106" s="1"/>
      <c r="I106" s="1"/>
      <c r="J106" s="1"/>
      <c r="K106" s="1"/>
      <c r="L106" s="1"/>
      <c r="M106" s="1"/>
      <c r="N106" s="1"/>
      <c r="O106" s="1"/>
      <c r="P106" s="1"/>
      <c r="Q106" s="1"/>
    </row>
    <row r="107" spans="1:17" ht="15.75" customHeight="1">
      <c r="A107" s="1"/>
      <c r="B107" s="1"/>
      <c r="C107" s="1"/>
      <c r="D107" s="1"/>
      <c r="E107" s="1"/>
      <c r="F107" s="1"/>
      <c r="G107" s="1"/>
      <c r="H107" s="1"/>
      <c r="I107" s="1"/>
      <c r="J107" s="1"/>
      <c r="K107" s="1"/>
      <c r="L107" s="1"/>
      <c r="M107" s="1"/>
      <c r="N107" s="1"/>
      <c r="O107" s="1"/>
      <c r="P107" s="1"/>
      <c r="Q107" s="1"/>
    </row>
    <row r="108" spans="1:17" ht="15.75" customHeight="1">
      <c r="A108" s="1"/>
      <c r="B108" s="1"/>
      <c r="C108" s="1"/>
      <c r="D108" s="1"/>
      <c r="E108" s="1"/>
      <c r="F108" s="1"/>
      <c r="G108" s="1"/>
      <c r="H108" s="1"/>
      <c r="I108" s="1"/>
      <c r="J108" s="1"/>
      <c r="K108" s="1"/>
      <c r="L108" s="1"/>
      <c r="M108" s="1"/>
      <c r="N108" s="1"/>
      <c r="O108" s="1"/>
      <c r="P108" s="1"/>
      <c r="Q108" s="1"/>
    </row>
    <row r="109" spans="1:17" ht="15.75" customHeight="1">
      <c r="A109" s="1"/>
      <c r="B109" s="1"/>
      <c r="C109" s="1"/>
      <c r="D109" s="1"/>
      <c r="E109" s="1"/>
      <c r="F109" s="1"/>
      <c r="G109" s="1"/>
      <c r="H109" s="1"/>
      <c r="I109" s="1"/>
      <c r="J109" s="1"/>
      <c r="K109" s="1"/>
      <c r="L109" s="1"/>
      <c r="M109" s="1"/>
      <c r="N109" s="1"/>
      <c r="O109" s="1"/>
      <c r="P109" s="1"/>
      <c r="Q109" s="1"/>
    </row>
    <row r="110" spans="1:17" ht="15.75" customHeight="1">
      <c r="A110" s="1"/>
      <c r="B110" s="1"/>
      <c r="C110" s="1"/>
      <c r="D110" s="1"/>
      <c r="E110" s="1"/>
      <c r="F110" s="1"/>
      <c r="G110" s="1"/>
      <c r="H110" s="1"/>
      <c r="I110" s="1"/>
      <c r="J110" s="1"/>
      <c r="K110" s="1"/>
      <c r="L110" s="1"/>
      <c r="M110" s="1"/>
      <c r="N110" s="1"/>
      <c r="O110" s="1"/>
      <c r="P110" s="1"/>
      <c r="Q110" s="1"/>
    </row>
    <row r="111" spans="1:17" ht="15.75" customHeight="1">
      <c r="A111" s="1"/>
      <c r="B111" s="1"/>
      <c r="C111" s="1"/>
      <c r="D111" s="1"/>
      <c r="E111" s="1"/>
      <c r="F111" s="1"/>
      <c r="G111" s="1"/>
      <c r="H111" s="1"/>
      <c r="I111" s="1"/>
      <c r="J111" s="1"/>
      <c r="K111" s="1"/>
      <c r="L111" s="1"/>
      <c r="M111" s="1"/>
      <c r="N111" s="1"/>
      <c r="O111" s="1"/>
      <c r="P111" s="1"/>
      <c r="Q111" s="1"/>
    </row>
    <row r="112" spans="1:17" ht="15.75" customHeight="1">
      <c r="A112" s="1"/>
      <c r="B112" s="1"/>
      <c r="C112" s="1"/>
      <c r="D112" s="1"/>
      <c r="E112" s="1"/>
      <c r="F112" s="1"/>
      <c r="G112" s="1"/>
      <c r="H112" s="1"/>
      <c r="I112" s="1"/>
      <c r="J112" s="1"/>
      <c r="K112" s="1"/>
      <c r="L112" s="1"/>
      <c r="M112" s="1"/>
      <c r="N112" s="1"/>
      <c r="O112" s="1"/>
      <c r="P112" s="1"/>
      <c r="Q112" s="1"/>
    </row>
    <row r="113" spans="1:17" ht="15.75" customHeight="1">
      <c r="A113" s="1"/>
      <c r="B113" s="1"/>
      <c r="C113" s="1"/>
      <c r="D113" s="1"/>
      <c r="E113" s="1"/>
      <c r="F113" s="1"/>
      <c r="G113" s="1"/>
      <c r="H113" s="1"/>
      <c r="I113" s="1"/>
      <c r="J113" s="1"/>
      <c r="K113" s="1"/>
      <c r="L113" s="1"/>
      <c r="M113" s="1"/>
      <c r="N113" s="1"/>
      <c r="O113" s="1"/>
      <c r="P113" s="1"/>
      <c r="Q113" s="1"/>
    </row>
    <row r="114" spans="1:17" ht="15.75" customHeight="1">
      <c r="A114" s="1"/>
      <c r="B114" s="1"/>
      <c r="C114" s="1"/>
      <c r="D114" s="1"/>
      <c r="E114" s="1"/>
      <c r="F114" s="1"/>
      <c r="G114" s="1"/>
      <c r="H114" s="1"/>
      <c r="I114" s="1"/>
      <c r="J114" s="1"/>
      <c r="K114" s="1"/>
      <c r="L114" s="1"/>
      <c r="M114" s="1"/>
      <c r="N114" s="1"/>
      <c r="O114" s="1"/>
      <c r="P114" s="1"/>
      <c r="Q114" s="1"/>
    </row>
    <row r="115" spans="1:17" ht="15.75" customHeight="1">
      <c r="A115" s="1"/>
      <c r="B115" s="1"/>
      <c r="C115" s="1"/>
      <c r="D115" s="1"/>
      <c r="E115" s="1"/>
      <c r="F115" s="1"/>
      <c r="G115" s="1"/>
      <c r="H115" s="1"/>
      <c r="I115" s="1"/>
      <c r="J115" s="1"/>
      <c r="K115" s="1"/>
      <c r="L115" s="1"/>
      <c r="M115" s="1"/>
      <c r="N115" s="1"/>
      <c r="O115" s="1"/>
      <c r="P115" s="1"/>
      <c r="Q115" s="1"/>
    </row>
    <row r="116" spans="1:17" ht="15.75" customHeight="1">
      <c r="A116" s="1"/>
      <c r="B116" s="1"/>
      <c r="C116" s="1"/>
      <c r="D116" s="1"/>
      <c r="E116" s="1"/>
      <c r="F116" s="1"/>
      <c r="G116" s="1"/>
      <c r="H116" s="1"/>
      <c r="I116" s="1"/>
      <c r="J116" s="1"/>
      <c r="K116" s="1"/>
      <c r="L116" s="1"/>
      <c r="M116" s="1"/>
      <c r="N116" s="1"/>
      <c r="O116" s="1"/>
      <c r="P116" s="1"/>
      <c r="Q116" s="1"/>
    </row>
    <row r="117" spans="1:17" ht="15.75" customHeight="1">
      <c r="A117" s="1"/>
      <c r="B117" s="1"/>
      <c r="C117" s="1"/>
      <c r="D117" s="1"/>
      <c r="E117" s="1"/>
      <c r="F117" s="1"/>
      <c r="G117" s="1"/>
      <c r="H117" s="1"/>
      <c r="I117" s="1"/>
      <c r="J117" s="1"/>
      <c r="K117" s="1"/>
      <c r="L117" s="1"/>
      <c r="M117" s="1"/>
      <c r="N117" s="1"/>
      <c r="O117" s="1"/>
      <c r="P117" s="1"/>
      <c r="Q117" s="1"/>
    </row>
    <row r="118" spans="1:17" ht="15.75" customHeight="1">
      <c r="A118" s="1"/>
      <c r="B118" s="1"/>
      <c r="C118" s="1"/>
      <c r="D118" s="1"/>
      <c r="E118" s="1"/>
      <c r="F118" s="1"/>
      <c r="G118" s="1"/>
      <c r="H118" s="1"/>
      <c r="I118" s="1"/>
      <c r="J118" s="1"/>
      <c r="K118" s="1"/>
      <c r="L118" s="1"/>
      <c r="M118" s="1"/>
      <c r="N118" s="1"/>
      <c r="O118" s="1"/>
      <c r="P118" s="1"/>
      <c r="Q118" s="1"/>
    </row>
    <row r="119" spans="1:17" ht="15.75" customHeight="1">
      <c r="A119" s="1"/>
      <c r="B119" s="1"/>
      <c r="C119" s="1"/>
      <c r="D119" s="1"/>
      <c r="E119" s="1"/>
      <c r="F119" s="1"/>
      <c r="G119" s="1"/>
      <c r="H119" s="1"/>
      <c r="I119" s="1"/>
      <c r="J119" s="1"/>
      <c r="K119" s="1"/>
      <c r="L119" s="1"/>
      <c r="M119" s="1"/>
      <c r="N119" s="1"/>
      <c r="O119" s="1"/>
      <c r="P119" s="1"/>
      <c r="Q119" s="1"/>
    </row>
    <row r="120" spans="1:17" ht="15.75" customHeight="1">
      <c r="A120" s="1"/>
      <c r="B120" s="1"/>
      <c r="C120" s="1"/>
      <c r="D120" s="1"/>
      <c r="E120" s="1"/>
      <c r="F120" s="1"/>
      <c r="G120" s="1"/>
      <c r="H120" s="1"/>
      <c r="I120" s="1"/>
      <c r="J120" s="1"/>
      <c r="K120" s="1"/>
      <c r="L120" s="1"/>
      <c r="M120" s="1"/>
      <c r="N120" s="1"/>
      <c r="O120" s="1"/>
      <c r="P120" s="1"/>
      <c r="Q120" s="1"/>
    </row>
    <row r="121" spans="1:17" ht="15.75" customHeight="1">
      <c r="A121" s="1"/>
      <c r="B121" s="1"/>
      <c r="C121" s="1"/>
      <c r="D121" s="1"/>
      <c r="E121" s="1"/>
      <c r="F121" s="1"/>
      <c r="G121" s="1"/>
      <c r="H121" s="1"/>
      <c r="I121" s="1"/>
      <c r="J121" s="1"/>
      <c r="K121" s="1"/>
      <c r="L121" s="1"/>
      <c r="M121" s="1"/>
      <c r="N121" s="1"/>
      <c r="O121" s="1"/>
      <c r="P121" s="1"/>
      <c r="Q121" s="1"/>
    </row>
    <row r="122" spans="1:17" ht="15.75" customHeight="1">
      <c r="A122" s="1"/>
      <c r="B122" s="1"/>
      <c r="C122" s="1"/>
      <c r="D122" s="1"/>
      <c r="E122" s="1"/>
      <c r="F122" s="1"/>
      <c r="G122" s="1"/>
      <c r="H122" s="1"/>
      <c r="I122" s="1"/>
      <c r="J122" s="1"/>
      <c r="K122" s="1"/>
      <c r="L122" s="1"/>
      <c r="M122" s="1"/>
      <c r="N122" s="1"/>
      <c r="O122" s="1"/>
      <c r="P122" s="1"/>
      <c r="Q122" s="1"/>
    </row>
    <row r="123" spans="1:17" ht="15.75" customHeight="1">
      <c r="A123" s="1"/>
      <c r="B123" s="1"/>
      <c r="C123" s="1"/>
      <c r="D123" s="1"/>
      <c r="E123" s="1"/>
      <c r="F123" s="1"/>
      <c r="G123" s="1"/>
      <c r="H123" s="1"/>
      <c r="I123" s="1"/>
      <c r="J123" s="1"/>
      <c r="K123" s="1"/>
      <c r="L123" s="1"/>
      <c r="M123" s="1"/>
      <c r="N123" s="1"/>
      <c r="O123" s="1"/>
      <c r="P123" s="1"/>
      <c r="Q123" s="1"/>
    </row>
    <row r="124" spans="1:17" ht="15.75" customHeight="1">
      <c r="A124" s="1"/>
      <c r="B124" s="1"/>
      <c r="C124" s="1"/>
      <c r="D124" s="1"/>
      <c r="E124" s="1"/>
      <c r="F124" s="1"/>
      <c r="G124" s="1"/>
      <c r="H124" s="1"/>
      <c r="I124" s="1"/>
      <c r="J124" s="1"/>
      <c r="K124" s="1"/>
      <c r="L124" s="1"/>
      <c r="M124" s="1"/>
      <c r="N124" s="1"/>
      <c r="O124" s="1"/>
      <c r="P124" s="1"/>
      <c r="Q124" s="1"/>
    </row>
    <row r="125" spans="1:17" ht="15.75" customHeight="1">
      <c r="A125" s="1"/>
      <c r="B125" s="1"/>
      <c r="C125" s="1"/>
      <c r="D125" s="1"/>
      <c r="E125" s="1"/>
      <c r="F125" s="1"/>
      <c r="G125" s="1"/>
      <c r="H125" s="1"/>
      <c r="I125" s="1"/>
      <c r="J125" s="1"/>
      <c r="K125" s="1"/>
      <c r="L125" s="1"/>
      <c r="M125" s="1"/>
      <c r="N125" s="1"/>
      <c r="O125" s="1"/>
      <c r="P125" s="1"/>
      <c r="Q125" s="1"/>
    </row>
    <row r="126" spans="1:17" ht="15.75" customHeight="1">
      <c r="A126" s="1"/>
      <c r="B126" s="1"/>
      <c r="C126" s="1"/>
      <c r="D126" s="1"/>
      <c r="E126" s="1"/>
      <c r="F126" s="1"/>
      <c r="G126" s="1"/>
      <c r="H126" s="1"/>
      <c r="I126" s="1"/>
      <c r="J126" s="1"/>
      <c r="K126" s="1"/>
      <c r="L126" s="1"/>
      <c r="M126" s="1"/>
      <c r="N126" s="1"/>
      <c r="O126" s="1"/>
      <c r="P126" s="1"/>
      <c r="Q126" s="1"/>
    </row>
    <row r="127" spans="1:17" ht="15.75" customHeight="1">
      <c r="A127" s="1"/>
      <c r="B127" s="1"/>
      <c r="C127" s="1"/>
      <c r="D127" s="1"/>
      <c r="E127" s="1"/>
      <c r="F127" s="1"/>
      <c r="G127" s="1"/>
      <c r="H127" s="1"/>
      <c r="I127" s="1"/>
      <c r="J127" s="1"/>
      <c r="K127" s="1"/>
      <c r="L127" s="1"/>
      <c r="M127" s="1"/>
      <c r="N127" s="1"/>
      <c r="O127" s="1"/>
      <c r="P127" s="1"/>
      <c r="Q127" s="1"/>
    </row>
    <row r="128" spans="1:17" ht="15.75" customHeight="1">
      <c r="A128" s="1"/>
      <c r="B128" s="1"/>
      <c r="C128" s="1"/>
      <c r="D128" s="1"/>
      <c r="E128" s="1"/>
      <c r="F128" s="1"/>
      <c r="G128" s="1"/>
      <c r="H128" s="1"/>
      <c r="I128" s="1"/>
      <c r="J128" s="1"/>
      <c r="K128" s="1"/>
      <c r="L128" s="1"/>
      <c r="M128" s="1"/>
      <c r="N128" s="1"/>
      <c r="O128" s="1"/>
      <c r="P128" s="1"/>
      <c r="Q128" s="1"/>
    </row>
    <row r="129" spans="1:17" ht="15.75" customHeight="1">
      <c r="A129" s="1"/>
      <c r="B129" s="1"/>
      <c r="C129" s="1"/>
      <c r="D129" s="1"/>
      <c r="E129" s="1"/>
      <c r="F129" s="1"/>
      <c r="G129" s="1"/>
      <c r="H129" s="1"/>
      <c r="I129" s="1"/>
      <c r="J129" s="1"/>
      <c r="K129" s="1"/>
      <c r="L129" s="1"/>
      <c r="M129" s="1"/>
      <c r="N129" s="1"/>
      <c r="O129" s="1"/>
      <c r="P129" s="1"/>
      <c r="Q129" s="1"/>
    </row>
    <row r="130" spans="1:17" ht="15.75" customHeight="1">
      <c r="A130" s="1"/>
      <c r="B130" s="1"/>
      <c r="C130" s="1"/>
      <c r="D130" s="1"/>
      <c r="E130" s="1"/>
      <c r="F130" s="1"/>
      <c r="G130" s="1"/>
      <c r="H130" s="1"/>
      <c r="I130" s="1"/>
      <c r="J130" s="1"/>
      <c r="K130" s="1"/>
      <c r="L130" s="1"/>
      <c r="M130" s="1"/>
      <c r="N130" s="1"/>
      <c r="O130" s="1"/>
      <c r="P130" s="1"/>
      <c r="Q130" s="1"/>
    </row>
    <row r="131" spans="1:17" ht="15.75" customHeight="1">
      <c r="A131" s="1"/>
      <c r="B131" s="1"/>
      <c r="C131" s="1"/>
      <c r="D131" s="1"/>
      <c r="E131" s="1"/>
      <c r="F131" s="1"/>
      <c r="G131" s="1"/>
      <c r="H131" s="1"/>
      <c r="I131" s="1"/>
      <c r="J131" s="1"/>
      <c r="K131" s="1"/>
      <c r="L131" s="1"/>
      <c r="M131" s="1"/>
      <c r="N131" s="1"/>
      <c r="O131" s="1"/>
      <c r="P131" s="1"/>
      <c r="Q131" s="1"/>
    </row>
    <row r="132" spans="1:17" ht="15.75" customHeight="1">
      <c r="A132" s="1"/>
      <c r="B132" s="1"/>
      <c r="C132" s="1"/>
      <c r="D132" s="1"/>
      <c r="E132" s="1"/>
      <c r="F132" s="1"/>
      <c r="G132" s="1"/>
      <c r="H132" s="1"/>
      <c r="I132" s="1"/>
      <c r="J132" s="1"/>
      <c r="K132" s="1"/>
      <c r="L132" s="1"/>
      <c r="M132" s="1"/>
      <c r="N132" s="1"/>
      <c r="O132" s="1"/>
      <c r="P132" s="1"/>
      <c r="Q132" s="1"/>
    </row>
    <row r="133" spans="1:17" ht="15.75" customHeight="1">
      <c r="A133" s="1"/>
      <c r="B133" s="1"/>
      <c r="C133" s="1"/>
      <c r="D133" s="1"/>
      <c r="E133" s="1"/>
      <c r="F133" s="1"/>
      <c r="G133" s="1"/>
      <c r="H133" s="1"/>
      <c r="I133" s="1"/>
      <c r="J133" s="1"/>
      <c r="K133" s="1"/>
      <c r="L133" s="1"/>
      <c r="M133" s="1"/>
      <c r="N133" s="1"/>
      <c r="O133" s="1"/>
      <c r="P133" s="1"/>
      <c r="Q133" s="1"/>
    </row>
    <row r="134" spans="1:17" ht="15.75" customHeight="1">
      <c r="A134" s="1"/>
      <c r="B134" s="1"/>
      <c r="C134" s="1"/>
      <c r="D134" s="1"/>
      <c r="E134" s="1"/>
      <c r="F134" s="1"/>
      <c r="G134" s="1"/>
      <c r="H134" s="1"/>
      <c r="I134" s="1"/>
      <c r="J134" s="1"/>
      <c r="K134" s="1"/>
      <c r="L134" s="1"/>
      <c r="M134" s="1"/>
      <c r="N134" s="1"/>
      <c r="O134" s="1"/>
      <c r="P134" s="1"/>
      <c r="Q134" s="1"/>
    </row>
    <row r="135" spans="1:17" ht="15.75" customHeight="1">
      <c r="A135" s="1"/>
      <c r="B135" s="1"/>
      <c r="C135" s="1"/>
      <c r="D135" s="1"/>
      <c r="E135" s="1"/>
      <c r="F135" s="1"/>
      <c r="G135" s="1"/>
      <c r="H135" s="1"/>
      <c r="I135" s="1"/>
      <c r="J135" s="1"/>
      <c r="K135" s="1"/>
      <c r="L135" s="1"/>
      <c r="M135" s="1"/>
      <c r="N135" s="1"/>
      <c r="O135" s="1"/>
      <c r="P135" s="1"/>
      <c r="Q135" s="1"/>
    </row>
    <row r="136" spans="1:17" ht="15.75" customHeight="1">
      <c r="A136" s="1"/>
      <c r="B136" s="1"/>
      <c r="C136" s="1"/>
      <c r="D136" s="1"/>
      <c r="E136" s="1"/>
      <c r="F136" s="1"/>
      <c r="G136" s="1"/>
      <c r="H136" s="1"/>
      <c r="I136" s="1"/>
      <c r="J136" s="1"/>
      <c r="K136" s="1"/>
      <c r="L136" s="1"/>
      <c r="M136" s="1"/>
      <c r="N136" s="1"/>
      <c r="O136" s="1"/>
      <c r="P136" s="1"/>
      <c r="Q136" s="1"/>
    </row>
    <row r="137" spans="1:17" ht="15.75" customHeight="1">
      <c r="A137" s="1"/>
      <c r="B137" s="1"/>
      <c r="C137" s="1"/>
      <c r="D137" s="1"/>
      <c r="E137" s="1"/>
      <c r="F137" s="1"/>
      <c r="G137" s="1"/>
      <c r="H137" s="1"/>
      <c r="I137" s="1"/>
      <c r="J137" s="1"/>
      <c r="K137" s="1"/>
      <c r="L137" s="1"/>
      <c r="M137" s="1"/>
      <c r="N137" s="1"/>
      <c r="O137" s="1"/>
      <c r="P137" s="1"/>
      <c r="Q137" s="1"/>
    </row>
    <row r="138" spans="1:17" ht="15.75" customHeight="1">
      <c r="A138" s="1"/>
      <c r="B138" s="1"/>
      <c r="C138" s="1"/>
      <c r="D138" s="1"/>
      <c r="E138" s="1"/>
      <c r="F138" s="1"/>
      <c r="G138" s="1"/>
      <c r="H138" s="1"/>
      <c r="I138" s="1"/>
      <c r="J138" s="1"/>
      <c r="K138" s="1"/>
      <c r="L138" s="1"/>
      <c r="M138" s="1"/>
      <c r="N138" s="1"/>
      <c r="O138" s="1"/>
      <c r="P138" s="1"/>
      <c r="Q138" s="1"/>
    </row>
    <row r="139" spans="1:17" ht="15.75" customHeight="1">
      <c r="A139" s="1"/>
      <c r="B139" s="1"/>
      <c r="C139" s="1"/>
      <c r="D139" s="1"/>
      <c r="E139" s="1"/>
      <c r="F139" s="1"/>
      <c r="G139" s="1"/>
      <c r="H139" s="1"/>
      <c r="I139" s="1"/>
      <c r="J139" s="1"/>
      <c r="K139" s="1"/>
      <c r="L139" s="1"/>
      <c r="M139" s="1"/>
      <c r="N139" s="1"/>
      <c r="O139" s="1"/>
      <c r="P139" s="1"/>
      <c r="Q139" s="1"/>
    </row>
    <row r="140" spans="1:17" ht="15.75" customHeight="1">
      <c r="A140" s="1"/>
      <c r="B140" s="1"/>
      <c r="C140" s="1"/>
      <c r="D140" s="1"/>
      <c r="E140" s="1"/>
      <c r="F140" s="1"/>
      <c r="G140" s="1"/>
      <c r="H140" s="1"/>
      <c r="I140" s="1"/>
      <c r="J140" s="1"/>
      <c r="K140" s="1"/>
      <c r="L140" s="1"/>
      <c r="M140" s="1"/>
      <c r="N140" s="1"/>
      <c r="O140" s="1"/>
      <c r="P140" s="1"/>
      <c r="Q140" s="1"/>
    </row>
    <row r="141" spans="1:17" ht="15.75" customHeight="1">
      <c r="A141" s="1"/>
      <c r="B141" s="1"/>
      <c r="C141" s="1"/>
      <c r="D141" s="1"/>
      <c r="E141" s="1"/>
      <c r="F141" s="1"/>
      <c r="G141" s="1"/>
      <c r="H141" s="1"/>
      <c r="I141" s="1"/>
      <c r="J141" s="1"/>
      <c r="K141" s="1"/>
      <c r="L141" s="1"/>
      <c r="M141" s="1"/>
      <c r="N141" s="1"/>
      <c r="O141" s="1"/>
      <c r="P141" s="1"/>
      <c r="Q141" s="1"/>
    </row>
    <row r="142" spans="1:17" ht="15.75" customHeight="1">
      <c r="A142" s="1"/>
      <c r="B142" s="1"/>
      <c r="C142" s="1"/>
      <c r="D142" s="1"/>
      <c r="E142" s="1"/>
      <c r="F142" s="1"/>
      <c r="G142" s="1"/>
      <c r="H142" s="1"/>
      <c r="I142" s="1"/>
      <c r="J142" s="1"/>
      <c r="K142" s="1"/>
      <c r="L142" s="1"/>
      <c r="M142" s="1"/>
      <c r="N142" s="1"/>
      <c r="O142" s="1"/>
      <c r="P142" s="1"/>
      <c r="Q142" s="1"/>
    </row>
    <row r="143" spans="1:17" ht="15.75" customHeight="1">
      <c r="A143" s="1"/>
      <c r="B143" s="1"/>
      <c r="C143" s="1"/>
      <c r="D143" s="1"/>
      <c r="E143" s="1"/>
      <c r="F143" s="1"/>
      <c r="G143" s="1"/>
      <c r="H143" s="1"/>
      <c r="I143" s="1"/>
      <c r="J143" s="1"/>
      <c r="K143" s="1"/>
      <c r="L143" s="1"/>
      <c r="M143" s="1"/>
      <c r="N143" s="1"/>
      <c r="O143" s="1"/>
      <c r="P143" s="1"/>
      <c r="Q143" s="1"/>
    </row>
    <row r="144" spans="1:17" ht="15.75" customHeight="1">
      <c r="A144" s="1"/>
      <c r="B144" s="1"/>
      <c r="C144" s="1"/>
      <c r="D144" s="1"/>
      <c r="E144" s="1"/>
      <c r="F144" s="1"/>
      <c r="G144" s="1"/>
      <c r="H144" s="1"/>
      <c r="I144" s="1"/>
      <c r="J144" s="1"/>
      <c r="K144" s="1"/>
      <c r="L144" s="1"/>
      <c r="M144" s="1"/>
      <c r="N144" s="1"/>
      <c r="O144" s="1"/>
      <c r="P144" s="1"/>
      <c r="Q144" s="1"/>
    </row>
    <row r="145" spans="1:17" ht="15.75" customHeight="1">
      <c r="A145" s="1"/>
      <c r="B145" s="1"/>
      <c r="C145" s="1"/>
      <c r="D145" s="1"/>
      <c r="E145" s="1"/>
      <c r="F145" s="1"/>
      <c r="G145" s="1"/>
      <c r="H145" s="1"/>
      <c r="I145" s="1"/>
      <c r="J145" s="1"/>
      <c r="K145" s="1"/>
      <c r="L145" s="1"/>
      <c r="M145" s="1"/>
      <c r="N145" s="1"/>
      <c r="O145" s="1"/>
      <c r="P145" s="1"/>
      <c r="Q145" s="1"/>
    </row>
    <row r="146" spans="1:17" ht="15.75" customHeight="1">
      <c r="A146" s="1"/>
      <c r="B146" s="1"/>
      <c r="C146" s="1"/>
      <c r="D146" s="1"/>
      <c r="E146" s="1"/>
      <c r="F146" s="1"/>
      <c r="G146" s="1"/>
      <c r="H146" s="1"/>
      <c r="I146" s="1"/>
      <c r="J146" s="1"/>
      <c r="K146" s="1"/>
      <c r="L146" s="1"/>
      <c r="M146" s="1"/>
      <c r="N146" s="1"/>
      <c r="O146" s="1"/>
      <c r="P146" s="1"/>
      <c r="Q146" s="1"/>
    </row>
    <row r="147" spans="1:17" ht="15.75" customHeight="1">
      <c r="A147" s="1"/>
      <c r="B147" s="1"/>
      <c r="C147" s="1"/>
      <c r="D147" s="1"/>
      <c r="E147" s="1"/>
      <c r="F147" s="1"/>
      <c r="G147" s="1"/>
      <c r="H147" s="1"/>
      <c r="I147" s="1"/>
      <c r="J147" s="1"/>
      <c r="K147" s="1"/>
      <c r="L147" s="1"/>
      <c r="M147" s="1"/>
      <c r="N147" s="1"/>
      <c r="O147" s="1"/>
      <c r="P147" s="1"/>
      <c r="Q147" s="1"/>
    </row>
    <row r="148" spans="1:17" ht="15.75" customHeight="1">
      <c r="A148" s="1"/>
      <c r="B148" s="1"/>
      <c r="C148" s="1"/>
      <c r="D148" s="1"/>
      <c r="E148" s="1"/>
      <c r="F148" s="1"/>
      <c r="G148" s="1"/>
      <c r="H148" s="1"/>
      <c r="I148" s="1"/>
      <c r="J148" s="1"/>
      <c r="K148" s="1"/>
      <c r="L148" s="1"/>
      <c r="M148" s="1"/>
      <c r="N148" s="1"/>
      <c r="O148" s="1"/>
      <c r="P148" s="1"/>
      <c r="Q148" s="1"/>
    </row>
    <row r="149" spans="1:17" ht="15.75" customHeight="1">
      <c r="A149" s="1"/>
      <c r="B149" s="1"/>
      <c r="C149" s="1"/>
      <c r="D149" s="1"/>
      <c r="E149" s="1"/>
      <c r="F149" s="1"/>
      <c r="G149" s="1"/>
      <c r="H149" s="1"/>
      <c r="I149" s="1"/>
      <c r="J149" s="1"/>
      <c r="K149" s="1"/>
      <c r="L149" s="1"/>
      <c r="M149" s="1"/>
      <c r="N149" s="1"/>
      <c r="O149" s="1"/>
      <c r="P149" s="1"/>
      <c r="Q149" s="1"/>
    </row>
    <row r="150" spans="1:17" ht="15.75" customHeight="1">
      <c r="A150" s="1"/>
      <c r="B150" s="1"/>
      <c r="C150" s="1"/>
      <c r="D150" s="1"/>
      <c r="E150" s="1"/>
      <c r="F150" s="1"/>
      <c r="G150" s="1"/>
      <c r="H150" s="1"/>
      <c r="I150" s="1"/>
      <c r="J150" s="1"/>
      <c r="K150" s="1"/>
      <c r="L150" s="1"/>
      <c r="M150" s="1"/>
      <c r="N150" s="1"/>
      <c r="O150" s="1"/>
      <c r="P150" s="1"/>
      <c r="Q150" s="1"/>
    </row>
    <row r="151" spans="1:17" ht="15.75" customHeight="1">
      <c r="A151" s="1"/>
      <c r="B151" s="1"/>
      <c r="C151" s="1"/>
      <c r="D151" s="1"/>
      <c r="E151" s="1"/>
      <c r="F151" s="1"/>
      <c r="G151" s="1"/>
      <c r="H151" s="1"/>
      <c r="I151" s="1"/>
      <c r="J151" s="1"/>
      <c r="K151" s="1"/>
      <c r="L151" s="1"/>
      <c r="M151" s="1"/>
      <c r="N151" s="1"/>
      <c r="O151" s="1"/>
      <c r="P151" s="1"/>
      <c r="Q151" s="1"/>
    </row>
    <row r="152" spans="1:17" ht="15.75" customHeight="1">
      <c r="A152" s="1"/>
      <c r="B152" s="1"/>
      <c r="C152" s="1"/>
      <c r="D152" s="1"/>
      <c r="E152" s="1"/>
      <c r="F152" s="1"/>
      <c r="G152" s="1"/>
      <c r="H152" s="1"/>
      <c r="I152" s="1"/>
      <c r="J152" s="1"/>
      <c r="K152" s="1"/>
      <c r="L152" s="1"/>
      <c r="M152" s="1"/>
      <c r="N152" s="1"/>
      <c r="O152" s="1"/>
      <c r="P152" s="1"/>
      <c r="Q152" s="1"/>
    </row>
    <row r="153" spans="1:17" ht="15.75" customHeight="1">
      <c r="A153" s="1"/>
      <c r="B153" s="1"/>
      <c r="C153" s="1"/>
      <c r="D153" s="1"/>
      <c r="E153" s="1"/>
      <c r="F153" s="1"/>
      <c r="G153" s="1"/>
      <c r="H153" s="1"/>
      <c r="I153" s="1"/>
      <c r="J153" s="1"/>
      <c r="K153" s="1"/>
      <c r="L153" s="1"/>
      <c r="M153" s="1"/>
      <c r="N153" s="1"/>
      <c r="O153" s="1"/>
      <c r="P153" s="1"/>
      <c r="Q153" s="1"/>
    </row>
    <row r="154" spans="1:17" ht="15.75" customHeight="1">
      <c r="A154" s="1"/>
      <c r="B154" s="1"/>
      <c r="C154" s="1"/>
      <c r="D154" s="1"/>
      <c r="E154" s="1"/>
      <c r="F154" s="1"/>
      <c r="G154" s="1"/>
      <c r="H154" s="1"/>
      <c r="I154" s="1"/>
      <c r="J154" s="1"/>
      <c r="K154" s="1"/>
      <c r="L154" s="1"/>
      <c r="M154" s="1"/>
      <c r="N154" s="1"/>
      <c r="O154" s="1"/>
      <c r="P154" s="1"/>
      <c r="Q154" s="1"/>
    </row>
    <row r="155" spans="1:17" ht="15.75" customHeight="1">
      <c r="A155" s="1"/>
      <c r="B155" s="1"/>
      <c r="C155" s="1"/>
      <c r="D155" s="1"/>
      <c r="E155" s="1"/>
      <c r="F155" s="1"/>
      <c r="G155" s="1"/>
      <c r="H155" s="1"/>
      <c r="I155" s="1"/>
      <c r="J155" s="1"/>
      <c r="K155" s="1"/>
      <c r="L155" s="1"/>
      <c r="M155" s="1"/>
      <c r="N155" s="1"/>
      <c r="O155" s="1"/>
      <c r="P155" s="1"/>
      <c r="Q155" s="1"/>
    </row>
    <row r="156" spans="1:17" ht="15.75" customHeight="1">
      <c r="A156" s="1"/>
      <c r="B156" s="1"/>
      <c r="C156" s="1"/>
      <c r="D156" s="1"/>
      <c r="E156" s="1"/>
      <c r="F156" s="1"/>
      <c r="G156" s="1"/>
      <c r="H156" s="1"/>
      <c r="I156" s="1"/>
      <c r="J156" s="1"/>
      <c r="K156" s="1"/>
      <c r="L156" s="1"/>
      <c r="M156" s="1"/>
      <c r="N156" s="1"/>
      <c r="O156" s="1"/>
      <c r="P156" s="1"/>
      <c r="Q156" s="1"/>
    </row>
    <row r="157" spans="1:17" ht="15.75" customHeight="1">
      <c r="A157" s="1"/>
      <c r="B157" s="1"/>
      <c r="C157" s="1"/>
      <c r="D157" s="1"/>
      <c r="E157" s="1"/>
      <c r="F157" s="1"/>
      <c r="G157" s="1"/>
      <c r="H157" s="1"/>
      <c r="I157" s="1"/>
      <c r="J157" s="1"/>
      <c r="K157" s="1"/>
      <c r="L157" s="1"/>
      <c r="M157" s="1"/>
      <c r="N157" s="1"/>
      <c r="O157" s="1"/>
      <c r="P157" s="1"/>
      <c r="Q157" s="1"/>
    </row>
    <row r="158" spans="1:17" ht="15.75" customHeight="1">
      <c r="A158" s="1"/>
      <c r="B158" s="1"/>
      <c r="C158" s="1"/>
      <c r="D158" s="1"/>
      <c r="E158" s="1"/>
      <c r="F158" s="1"/>
      <c r="G158" s="1"/>
      <c r="H158" s="1"/>
      <c r="I158" s="1"/>
      <c r="J158" s="1"/>
      <c r="K158" s="1"/>
      <c r="L158" s="1"/>
      <c r="M158" s="1"/>
      <c r="N158" s="1"/>
      <c r="O158" s="1"/>
      <c r="P158" s="1"/>
      <c r="Q158" s="1"/>
    </row>
    <row r="159" spans="1:17" ht="15.75" customHeight="1">
      <c r="A159" s="1"/>
      <c r="B159" s="1"/>
      <c r="C159" s="1"/>
      <c r="D159" s="1"/>
      <c r="E159" s="1"/>
      <c r="F159" s="1"/>
      <c r="G159" s="1"/>
      <c r="H159" s="1"/>
      <c r="I159" s="1"/>
      <c r="J159" s="1"/>
      <c r="K159" s="1"/>
      <c r="L159" s="1"/>
      <c r="M159" s="1"/>
      <c r="N159" s="1"/>
      <c r="O159" s="1"/>
      <c r="P159" s="1"/>
      <c r="Q159" s="1"/>
    </row>
    <row r="160" spans="1:17" ht="15.75" customHeight="1">
      <c r="A160" s="1"/>
      <c r="B160" s="1"/>
      <c r="C160" s="1"/>
      <c r="D160" s="1"/>
      <c r="E160" s="1"/>
      <c r="F160" s="1"/>
      <c r="G160" s="1"/>
      <c r="H160" s="1"/>
      <c r="I160" s="1"/>
      <c r="J160" s="1"/>
      <c r="K160" s="1"/>
      <c r="L160" s="1"/>
      <c r="M160" s="1"/>
      <c r="N160" s="1"/>
      <c r="O160" s="1"/>
      <c r="P160" s="1"/>
      <c r="Q160" s="1"/>
    </row>
    <row r="161" spans="1:17" ht="15.75" customHeight="1">
      <c r="A161" s="1"/>
      <c r="B161" s="1"/>
      <c r="C161" s="1"/>
      <c r="D161" s="1"/>
      <c r="E161" s="1"/>
      <c r="F161" s="1"/>
      <c r="G161" s="1"/>
      <c r="H161" s="1"/>
      <c r="I161" s="1"/>
      <c r="J161" s="1"/>
      <c r="K161" s="1"/>
      <c r="L161" s="1"/>
      <c r="M161" s="1"/>
      <c r="N161" s="1"/>
      <c r="O161" s="1"/>
      <c r="P161" s="1"/>
      <c r="Q161" s="1"/>
    </row>
    <row r="162" spans="1:17" ht="15.75" customHeight="1">
      <c r="A162" s="1"/>
      <c r="B162" s="1"/>
      <c r="C162" s="1"/>
      <c r="D162" s="1"/>
      <c r="E162" s="1"/>
      <c r="F162" s="1"/>
      <c r="G162" s="1"/>
      <c r="H162" s="1"/>
      <c r="I162" s="1"/>
      <c r="J162" s="1"/>
      <c r="K162" s="1"/>
      <c r="L162" s="1"/>
      <c r="M162" s="1"/>
      <c r="N162" s="1"/>
      <c r="O162" s="1"/>
      <c r="P162" s="1"/>
      <c r="Q162" s="1"/>
    </row>
    <row r="163" spans="1:17" ht="15.75" customHeight="1">
      <c r="A163" s="1"/>
      <c r="B163" s="1"/>
      <c r="C163" s="1"/>
      <c r="D163" s="1"/>
      <c r="E163" s="1"/>
      <c r="F163" s="1"/>
      <c r="G163" s="1"/>
      <c r="H163" s="1"/>
      <c r="I163" s="1"/>
      <c r="J163" s="1"/>
      <c r="K163" s="1"/>
      <c r="L163" s="1"/>
      <c r="M163" s="1"/>
      <c r="N163" s="1"/>
      <c r="O163" s="1"/>
      <c r="P163" s="1"/>
      <c r="Q163" s="1"/>
    </row>
    <row r="164" spans="1:17" ht="15.75" customHeight="1">
      <c r="A164" s="1"/>
      <c r="B164" s="1"/>
      <c r="C164" s="1"/>
      <c r="D164" s="1"/>
      <c r="E164" s="1"/>
      <c r="F164" s="1"/>
      <c r="G164" s="1"/>
      <c r="H164" s="1"/>
      <c r="I164" s="1"/>
      <c r="J164" s="1"/>
      <c r="K164" s="1"/>
      <c r="L164" s="1"/>
      <c r="M164" s="1"/>
      <c r="N164" s="1"/>
      <c r="O164" s="1"/>
      <c r="P164" s="1"/>
      <c r="Q164" s="1"/>
    </row>
    <row r="165" spans="1:17" ht="15.75" customHeight="1">
      <c r="A165" s="1"/>
      <c r="B165" s="1"/>
      <c r="C165" s="1"/>
      <c r="D165" s="1"/>
      <c r="E165" s="1"/>
      <c r="F165" s="1"/>
      <c r="G165" s="1"/>
      <c r="H165" s="1"/>
      <c r="I165" s="1"/>
      <c r="J165" s="1"/>
      <c r="K165" s="1"/>
      <c r="L165" s="1"/>
      <c r="M165" s="1"/>
      <c r="N165" s="1"/>
      <c r="O165" s="1"/>
      <c r="P165" s="1"/>
      <c r="Q165" s="1"/>
    </row>
    <row r="166" spans="1:17" ht="15.75" customHeight="1">
      <c r="A166" s="1"/>
      <c r="B166" s="1"/>
      <c r="C166" s="1"/>
      <c r="D166" s="1"/>
      <c r="E166" s="1"/>
      <c r="F166" s="1"/>
      <c r="G166" s="1"/>
      <c r="H166" s="1"/>
      <c r="I166" s="1"/>
      <c r="J166" s="1"/>
      <c r="K166" s="1"/>
      <c r="L166" s="1"/>
      <c r="M166" s="1"/>
      <c r="N166" s="1"/>
      <c r="O166" s="1"/>
      <c r="P166" s="1"/>
      <c r="Q166" s="1"/>
    </row>
    <row r="167" spans="1:17" ht="15.75" customHeight="1">
      <c r="A167" s="1"/>
      <c r="B167" s="1"/>
      <c r="C167" s="1"/>
      <c r="D167" s="1"/>
      <c r="E167" s="1"/>
      <c r="F167" s="1"/>
      <c r="G167" s="1"/>
      <c r="H167" s="1"/>
      <c r="I167" s="1"/>
      <c r="J167" s="1"/>
      <c r="K167" s="1"/>
      <c r="L167" s="1"/>
      <c r="M167" s="1"/>
      <c r="N167" s="1"/>
      <c r="O167" s="1"/>
      <c r="P167" s="1"/>
      <c r="Q167" s="1"/>
    </row>
    <row r="168" spans="1:17" ht="15.75" customHeight="1">
      <c r="A168" s="1"/>
      <c r="B168" s="1"/>
      <c r="C168" s="1"/>
      <c r="D168" s="1"/>
      <c r="E168" s="1"/>
      <c r="F168" s="1"/>
      <c r="G168" s="1"/>
      <c r="H168" s="1"/>
      <c r="I168" s="1"/>
      <c r="J168" s="1"/>
      <c r="K168" s="1"/>
      <c r="L168" s="1"/>
      <c r="M168" s="1"/>
      <c r="N168" s="1"/>
      <c r="O168" s="1"/>
      <c r="P168" s="1"/>
      <c r="Q168" s="1"/>
    </row>
    <row r="169" spans="1:17" ht="15.75" customHeight="1">
      <c r="A169" s="1"/>
      <c r="B169" s="1"/>
      <c r="C169" s="1"/>
      <c r="D169" s="1"/>
      <c r="E169" s="1"/>
      <c r="F169" s="1"/>
      <c r="G169" s="1"/>
      <c r="H169" s="1"/>
      <c r="I169" s="1"/>
      <c r="J169" s="1"/>
      <c r="K169" s="1"/>
      <c r="L169" s="1"/>
      <c r="M169" s="1"/>
      <c r="N169" s="1"/>
      <c r="O169" s="1"/>
      <c r="P169" s="1"/>
      <c r="Q169" s="1"/>
    </row>
    <row r="170" spans="1:17" ht="15.75" customHeight="1">
      <c r="A170" s="1"/>
      <c r="B170" s="1"/>
      <c r="C170" s="1"/>
      <c r="D170" s="1"/>
      <c r="E170" s="1"/>
      <c r="F170" s="1"/>
      <c r="G170" s="1"/>
      <c r="H170" s="1"/>
      <c r="I170" s="1"/>
      <c r="J170" s="1"/>
      <c r="K170" s="1"/>
      <c r="L170" s="1"/>
      <c r="M170" s="1"/>
      <c r="N170" s="1"/>
      <c r="O170" s="1"/>
      <c r="P170" s="1"/>
      <c r="Q170" s="1"/>
    </row>
    <row r="171" spans="1:17" ht="15.75" customHeight="1">
      <c r="A171" s="1"/>
      <c r="B171" s="1"/>
      <c r="C171" s="1"/>
      <c r="D171" s="1"/>
      <c r="E171" s="1"/>
      <c r="F171" s="1"/>
      <c r="G171" s="1"/>
      <c r="H171" s="1"/>
      <c r="I171" s="1"/>
      <c r="J171" s="1"/>
      <c r="K171" s="1"/>
      <c r="L171" s="1"/>
      <c r="M171" s="1"/>
      <c r="N171" s="1"/>
      <c r="O171" s="1"/>
      <c r="P171" s="1"/>
      <c r="Q171" s="1"/>
    </row>
    <row r="172" spans="1:17" ht="15.75" customHeight="1">
      <c r="A172" s="1"/>
      <c r="B172" s="1"/>
      <c r="C172" s="1"/>
      <c r="D172" s="1"/>
      <c r="E172" s="1"/>
      <c r="F172" s="1"/>
      <c r="G172" s="1"/>
      <c r="H172" s="1"/>
      <c r="I172" s="1"/>
      <c r="J172" s="1"/>
      <c r="K172" s="1"/>
      <c r="L172" s="1"/>
      <c r="M172" s="1"/>
      <c r="N172" s="1"/>
      <c r="O172" s="1"/>
      <c r="P172" s="1"/>
      <c r="Q172" s="1"/>
    </row>
    <row r="173" spans="1:17" ht="15.75" customHeight="1">
      <c r="A173" s="1"/>
      <c r="B173" s="1"/>
      <c r="C173" s="1"/>
      <c r="D173" s="1"/>
      <c r="E173" s="1"/>
      <c r="F173" s="1"/>
      <c r="G173" s="1"/>
      <c r="H173" s="1"/>
      <c r="I173" s="1"/>
      <c r="J173" s="1"/>
      <c r="K173" s="1"/>
      <c r="L173" s="1"/>
      <c r="M173" s="1"/>
      <c r="N173" s="1"/>
      <c r="O173" s="1"/>
      <c r="P173" s="1"/>
      <c r="Q173" s="1"/>
    </row>
    <row r="174" spans="1:17" ht="15.75" customHeight="1">
      <c r="A174" s="1"/>
      <c r="B174" s="1"/>
      <c r="C174" s="1"/>
      <c r="D174" s="1"/>
      <c r="E174" s="1"/>
      <c r="F174" s="1"/>
      <c r="G174" s="1"/>
      <c r="H174" s="1"/>
      <c r="I174" s="1"/>
      <c r="J174" s="1"/>
      <c r="K174" s="1"/>
      <c r="L174" s="1"/>
      <c r="M174" s="1"/>
      <c r="N174" s="1"/>
      <c r="O174" s="1"/>
      <c r="P174" s="1"/>
      <c r="Q174" s="1"/>
    </row>
    <row r="175" spans="1:17" ht="15.75" customHeight="1">
      <c r="A175" s="1"/>
      <c r="B175" s="1"/>
      <c r="C175" s="1"/>
      <c r="D175" s="1"/>
      <c r="E175" s="1"/>
      <c r="F175" s="1"/>
      <c r="G175" s="1"/>
      <c r="H175" s="1"/>
      <c r="I175" s="1"/>
      <c r="J175" s="1"/>
      <c r="K175" s="1"/>
      <c r="L175" s="1"/>
      <c r="M175" s="1"/>
      <c r="N175" s="1"/>
      <c r="O175" s="1"/>
      <c r="P175" s="1"/>
      <c r="Q175" s="1"/>
    </row>
    <row r="176" spans="1:17" ht="15.75" customHeight="1">
      <c r="A176" s="1"/>
      <c r="B176" s="1"/>
      <c r="C176" s="1"/>
      <c r="D176" s="1"/>
      <c r="E176" s="1"/>
      <c r="F176" s="1"/>
      <c r="G176" s="1"/>
      <c r="H176" s="1"/>
      <c r="I176" s="1"/>
      <c r="J176" s="1"/>
      <c r="K176" s="1"/>
      <c r="L176" s="1"/>
      <c r="M176" s="1"/>
      <c r="N176" s="1"/>
      <c r="O176" s="1"/>
      <c r="P176" s="1"/>
      <c r="Q176" s="1"/>
    </row>
    <row r="177" spans="1:17" ht="15.75" customHeight="1">
      <c r="A177" s="1"/>
      <c r="B177" s="1"/>
      <c r="C177" s="1"/>
      <c r="D177" s="1"/>
      <c r="E177" s="1"/>
      <c r="F177" s="1"/>
      <c r="G177" s="1"/>
      <c r="H177" s="1"/>
      <c r="I177" s="1"/>
      <c r="J177" s="1"/>
      <c r="K177" s="1"/>
      <c r="L177" s="1"/>
      <c r="M177" s="1"/>
      <c r="N177" s="1"/>
      <c r="O177" s="1"/>
      <c r="P177" s="1"/>
      <c r="Q177" s="1"/>
    </row>
    <row r="178" spans="1:17" ht="15.75" customHeight="1">
      <c r="A178" s="1"/>
      <c r="B178" s="1"/>
      <c r="C178" s="1"/>
      <c r="D178" s="1"/>
      <c r="E178" s="1"/>
      <c r="F178" s="1"/>
      <c r="G178" s="1"/>
      <c r="H178" s="1"/>
      <c r="I178" s="1"/>
      <c r="J178" s="1"/>
      <c r="K178" s="1"/>
      <c r="L178" s="1"/>
      <c r="M178" s="1"/>
      <c r="N178" s="1"/>
      <c r="O178" s="1"/>
      <c r="P178" s="1"/>
      <c r="Q178" s="1"/>
    </row>
    <row r="179" spans="1:17" ht="15.75" customHeight="1">
      <c r="A179" s="1"/>
      <c r="B179" s="1"/>
      <c r="C179" s="1"/>
      <c r="D179" s="1"/>
      <c r="E179" s="1"/>
      <c r="F179" s="1"/>
      <c r="G179" s="1"/>
      <c r="H179" s="1"/>
      <c r="I179" s="1"/>
      <c r="J179" s="1"/>
      <c r="K179" s="1"/>
      <c r="L179" s="1"/>
      <c r="M179" s="1"/>
      <c r="N179" s="1"/>
      <c r="O179" s="1"/>
      <c r="P179" s="1"/>
      <c r="Q179" s="1"/>
    </row>
    <row r="180" spans="1:17" ht="15.75" customHeight="1">
      <c r="A180" s="1"/>
      <c r="B180" s="1"/>
      <c r="C180" s="1"/>
      <c r="D180" s="1"/>
      <c r="E180" s="1"/>
      <c r="F180" s="1"/>
      <c r="G180" s="1"/>
      <c r="H180" s="1"/>
      <c r="I180" s="1"/>
      <c r="J180" s="1"/>
      <c r="K180" s="1"/>
      <c r="L180" s="1"/>
      <c r="M180" s="1"/>
      <c r="N180" s="1"/>
      <c r="O180" s="1"/>
      <c r="P180" s="1"/>
      <c r="Q180" s="1"/>
    </row>
    <row r="181" spans="1:17" ht="15.75" customHeight="1">
      <c r="A181" s="1"/>
      <c r="B181" s="1"/>
      <c r="C181" s="1"/>
      <c r="D181" s="1"/>
      <c r="E181" s="1"/>
      <c r="F181" s="1"/>
      <c r="G181" s="1"/>
      <c r="H181" s="1"/>
      <c r="I181" s="1"/>
      <c r="J181" s="1"/>
      <c r="K181" s="1"/>
      <c r="L181" s="1"/>
      <c r="M181" s="1"/>
      <c r="N181" s="1"/>
      <c r="O181" s="1"/>
      <c r="P181" s="1"/>
      <c r="Q181" s="1"/>
    </row>
    <row r="182" spans="1:17" ht="15.75" customHeight="1">
      <c r="A182" s="1"/>
      <c r="B182" s="1"/>
      <c r="C182" s="1"/>
      <c r="D182" s="1"/>
      <c r="E182" s="1"/>
      <c r="F182" s="1"/>
      <c r="G182" s="1"/>
      <c r="H182" s="1"/>
      <c r="I182" s="1"/>
      <c r="J182" s="1"/>
      <c r="K182" s="1"/>
      <c r="L182" s="1"/>
      <c r="M182" s="1"/>
      <c r="N182" s="1"/>
      <c r="O182" s="1"/>
      <c r="P182" s="1"/>
      <c r="Q182" s="1"/>
    </row>
    <row r="183" spans="1:17" ht="15.75" customHeight="1">
      <c r="A183" s="1"/>
      <c r="B183" s="1"/>
      <c r="C183" s="1"/>
      <c r="D183" s="1"/>
      <c r="E183" s="1"/>
      <c r="F183" s="1"/>
      <c r="G183" s="1"/>
      <c r="H183" s="1"/>
      <c r="I183" s="1"/>
      <c r="J183" s="1"/>
      <c r="K183" s="1"/>
      <c r="L183" s="1"/>
      <c r="M183" s="1"/>
      <c r="N183" s="1"/>
      <c r="O183" s="1"/>
      <c r="P183" s="1"/>
      <c r="Q183" s="1"/>
    </row>
    <row r="184" spans="1:17" ht="15.75" customHeight="1">
      <c r="A184" s="1"/>
      <c r="B184" s="1"/>
      <c r="C184" s="1"/>
      <c r="D184" s="1"/>
      <c r="E184" s="1"/>
      <c r="F184" s="1"/>
      <c r="G184" s="1"/>
      <c r="H184" s="1"/>
      <c r="I184" s="1"/>
      <c r="J184" s="1"/>
      <c r="K184" s="1"/>
      <c r="L184" s="1"/>
      <c r="M184" s="1"/>
      <c r="N184" s="1"/>
      <c r="O184" s="1"/>
      <c r="P184" s="1"/>
      <c r="Q184" s="1"/>
    </row>
    <row r="185" spans="1:17" ht="15.75" customHeight="1">
      <c r="A185" s="1"/>
      <c r="B185" s="1"/>
      <c r="C185" s="1"/>
      <c r="D185" s="1"/>
      <c r="E185" s="1"/>
      <c r="F185" s="1"/>
      <c r="G185" s="1"/>
      <c r="H185" s="1"/>
      <c r="I185" s="1"/>
      <c r="J185" s="1"/>
      <c r="K185" s="1"/>
      <c r="L185" s="1"/>
      <c r="M185" s="1"/>
      <c r="N185" s="1"/>
      <c r="O185" s="1"/>
      <c r="P185" s="1"/>
      <c r="Q185" s="1"/>
    </row>
    <row r="186" spans="1:17" ht="15.75" customHeight="1">
      <c r="A186" s="1"/>
      <c r="B186" s="1"/>
      <c r="C186" s="1"/>
      <c r="D186" s="1"/>
      <c r="E186" s="1"/>
      <c r="F186" s="1"/>
      <c r="G186" s="1"/>
      <c r="H186" s="1"/>
      <c r="I186" s="1"/>
      <c r="J186" s="1"/>
      <c r="K186" s="1"/>
      <c r="L186" s="1"/>
      <c r="M186" s="1"/>
      <c r="N186" s="1"/>
      <c r="O186" s="1"/>
      <c r="P186" s="1"/>
      <c r="Q186" s="1"/>
    </row>
    <row r="187" spans="1:17" ht="15.75" customHeight="1">
      <c r="A187" s="1"/>
      <c r="B187" s="1"/>
      <c r="C187" s="1"/>
      <c r="D187" s="1"/>
      <c r="E187" s="1"/>
      <c r="F187" s="1"/>
      <c r="G187" s="1"/>
      <c r="H187" s="1"/>
      <c r="I187" s="1"/>
      <c r="J187" s="1"/>
      <c r="K187" s="1"/>
      <c r="L187" s="1"/>
      <c r="M187" s="1"/>
      <c r="N187" s="1"/>
      <c r="O187" s="1"/>
      <c r="P187" s="1"/>
      <c r="Q187" s="1"/>
    </row>
    <row r="188" spans="1:17" ht="15.75" customHeight="1">
      <c r="A188" s="1"/>
      <c r="B188" s="1"/>
      <c r="C188" s="1"/>
      <c r="D188" s="1"/>
      <c r="E188" s="1"/>
      <c r="F188" s="1"/>
      <c r="G188" s="1"/>
      <c r="H188" s="1"/>
      <c r="I188" s="1"/>
      <c r="J188" s="1"/>
      <c r="K188" s="1"/>
      <c r="L188" s="1"/>
      <c r="M188" s="1"/>
      <c r="N188" s="1"/>
      <c r="O188" s="1"/>
      <c r="P188" s="1"/>
      <c r="Q188" s="1"/>
    </row>
    <row r="189" spans="1:17" ht="15.75" customHeight="1">
      <c r="A189" s="1"/>
      <c r="B189" s="1"/>
      <c r="C189" s="1"/>
      <c r="D189" s="1"/>
      <c r="E189" s="1"/>
      <c r="F189" s="1"/>
      <c r="G189" s="1"/>
      <c r="H189" s="1"/>
      <c r="I189" s="1"/>
      <c r="J189" s="1"/>
      <c r="K189" s="1"/>
      <c r="L189" s="1"/>
      <c r="M189" s="1"/>
      <c r="N189" s="1"/>
      <c r="O189" s="1"/>
      <c r="P189" s="1"/>
      <c r="Q189" s="1"/>
    </row>
    <row r="190" spans="1:17" ht="15.75" customHeight="1">
      <c r="A190" s="1"/>
      <c r="B190" s="1"/>
      <c r="C190" s="1"/>
      <c r="D190" s="1"/>
      <c r="E190" s="1"/>
      <c r="F190" s="1"/>
      <c r="G190" s="1"/>
      <c r="H190" s="1"/>
      <c r="I190" s="1"/>
      <c r="J190" s="1"/>
      <c r="K190" s="1"/>
      <c r="L190" s="1"/>
      <c r="M190" s="1"/>
      <c r="N190" s="1"/>
      <c r="O190" s="1"/>
      <c r="P190" s="1"/>
      <c r="Q190" s="1"/>
    </row>
    <row r="191" spans="1:17" ht="15.75" customHeight="1">
      <c r="A191" s="1"/>
      <c r="B191" s="1"/>
      <c r="C191" s="1"/>
      <c r="D191" s="1"/>
      <c r="E191" s="1"/>
      <c r="F191" s="1"/>
      <c r="G191" s="1"/>
      <c r="H191" s="1"/>
      <c r="I191" s="1"/>
      <c r="J191" s="1"/>
      <c r="K191" s="1"/>
      <c r="L191" s="1"/>
      <c r="M191" s="1"/>
      <c r="N191" s="1"/>
      <c r="O191" s="1"/>
      <c r="P191" s="1"/>
      <c r="Q191" s="1"/>
    </row>
    <row r="192" spans="1:17" ht="15.75" customHeight="1">
      <c r="A192" s="1"/>
      <c r="B192" s="1"/>
      <c r="C192" s="1"/>
      <c r="D192" s="1"/>
      <c r="E192" s="1"/>
      <c r="F192" s="1"/>
      <c r="G192" s="1"/>
      <c r="H192" s="1"/>
      <c r="I192" s="1"/>
      <c r="J192" s="1"/>
      <c r="K192" s="1"/>
      <c r="L192" s="1"/>
      <c r="M192" s="1"/>
      <c r="N192" s="1"/>
      <c r="O192" s="1"/>
      <c r="P192" s="1"/>
      <c r="Q192" s="1"/>
    </row>
    <row r="193" spans="1:17" ht="15.75" customHeight="1">
      <c r="A193" s="1"/>
      <c r="B193" s="1"/>
      <c r="C193" s="1"/>
      <c r="D193" s="1"/>
      <c r="E193" s="1"/>
      <c r="F193" s="1"/>
      <c r="G193" s="1"/>
      <c r="H193" s="1"/>
      <c r="I193" s="1"/>
      <c r="J193" s="1"/>
      <c r="K193" s="1"/>
      <c r="L193" s="1"/>
      <c r="M193" s="1"/>
      <c r="N193" s="1"/>
      <c r="O193" s="1"/>
      <c r="P193" s="1"/>
      <c r="Q193" s="1"/>
    </row>
    <row r="194" spans="1:17" ht="15.75" customHeight="1">
      <c r="A194" s="1"/>
      <c r="B194" s="1"/>
      <c r="C194" s="1"/>
      <c r="D194" s="1"/>
      <c r="E194" s="1"/>
      <c r="F194" s="1"/>
      <c r="G194" s="1"/>
      <c r="H194" s="1"/>
      <c r="I194" s="1"/>
      <c r="J194" s="1"/>
      <c r="K194" s="1"/>
      <c r="L194" s="1"/>
      <c r="M194" s="1"/>
      <c r="N194" s="1"/>
      <c r="O194" s="1"/>
      <c r="P194" s="1"/>
      <c r="Q194" s="1"/>
    </row>
    <row r="195" spans="1:17" ht="15.75" customHeight="1">
      <c r="A195" s="1"/>
      <c r="B195" s="1"/>
      <c r="C195" s="1"/>
      <c r="D195" s="1"/>
      <c r="E195" s="1"/>
      <c r="F195" s="1"/>
      <c r="G195" s="1"/>
      <c r="H195" s="1"/>
      <c r="I195" s="1"/>
      <c r="J195" s="1"/>
      <c r="K195" s="1"/>
      <c r="L195" s="1"/>
      <c r="M195" s="1"/>
      <c r="N195" s="1"/>
      <c r="O195" s="1"/>
      <c r="P195" s="1"/>
      <c r="Q195" s="1"/>
    </row>
    <row r="196" spans="1:17" ht="15.75" customHeight="1">
      <c r="A196" s="1"/>
      <c r="B196" s="1"/>
      <c r="C196" s="1"/>
      <c r="D196" s="1"/>
      <c r="E196" s="1"/>
      <c r="F196" s="1"/>
      <c r="G196" s="1"/>
      <c r="H196" s="1"/>
      <c r="I196" s="1"/>
      <c r="J196" s="1"/>
      <c r="K196" s="1"/>
      <c r="L196" s="1"/>
      <c r="M196" s="1"/>
      <c r="N196" s="1"/>
      <c r="O196" s="1"/>
      <c r="P196" s="1"/>
      <c r="Q196" s="1"/>
    </row>
    <row r="197" spans="1:17" ht="15.75" customHeight="1">
      <c r="A197" s="1"/>
      <c r="B197" s="1"/>
      <c r="C197" s="1"/>
      <c r="D197" s="1"/>
      <c r="E197" s="1"/>
      <c r="F197" s="1"/>
      <c r="G197" s="1"/>
      <c r="H197" s="1"/>
      <c r="I197" s="1"/>
      <c r="J197" s="1"/>
      <c r="K197" s="1"/>
      <c r="L197" s="1"/>
      <c r="M197" s="1"/>
      <c r="N197" s="1"/>
      <c r="O197" s="1"/>
      <c r="P197" s="1"/>
      <c r="Q197" s="1"/>
    </row>
    <row r="198" spans="1:17" ht="15.75" customHeight="1">
      <c r="A198" s="1"/>
      <c r="B198" s="1"/>
      <c r="C198" s="1"/>
      <c r="D198" s="1"/>
      <c r="E198" s="1"/>
      <c r="F198" s="1"/>
      <c r="G198" s="1"/>
      <c r="H198" s="1"/>
      <c r="I198" s="1"/>
      <c r="J198" s="1"/>
      <c r="K198" s="1"/>
      <c r="L198" s="1"/>
      <c r="M198" s="1"/>
      <c r="N198" s="1"/>
      <c r="O198" s="1"/>
      <c r="P198" s="1"/>
      <c r="Q198" s="1"/>
    </row>
    <row r="199" spans="1:17" ht="15.75" customHeight="1">
      <c r="A199" s="1"/>
      <c r="B199" s="1"/>
      <c r="C199" s="1"/>
      <c r="D199" s="1"/>
      <c r="E199" s="1"/>
      <c r="F199" s="1"/>
      <c r="G199" s="1"/>
      <c r="H199" s="1"/>
      <c r="I199" s="1"/>
      <c r="J199" s="1"/>
      <c r="K199" s="1"/>
      <c r="L199" s="1"/>
      <c r="M199" s="1"/>
      <c r="N199" s="1"/>
      <c r="O199" s="1"/>
      <c r="P199" s="1"/>
      <c r="Q199" s="1"/>
    </row>
    <row r="200" spans="1:17" ht="15.75" customHeight="1">
      <c r="A200" s="1"/>
      <c r="B200" s="1"/>
      <c r="C200" s="1"/>
      <c r="D200" s="1"/>
      <c r="E200" s="1"/>
      <c r="F200" s="1"/>
      <c r="G200" s="1"/>
      <c r="H200" s="1"/>
      <c r="I200" s="1"/>
      <c r="J200" s="1"/>
      <c r="K200" s="1"/>
      <c r="L200" s="1"/>
      <c r="M200" s="1"/>
      <c r="N200" s="1"/>
      <c r="O200" s="1"/>
      <c r="P200" s="1"/>
      <c r="Q200" s="1"/>
    </row>
    <row r="201" spans="1:17" ht="15.75" customHeight="1">
      <c r="A201" s="1"/>
      <c r="B201" s="1"/>
      <c r="C201" s="1"/>
      <c r="D201" s="1"/>
      <c r="E201" s="1"/>
      <c r="F201" s="1"/>
      <c r="G201" s="1"/>
      <c r="H201" s="1"/>
      <c r="I201" s="1"/>
      <c r="J201" s="1"/>
      <c r="K201" s="1"/>
      <c r="L201" s="1"/>
      <c r="M201" s="1"/>
      <c r="N201" s="1"/>
      <c r="O201" s="1"/>
      <c r="P201" s="1"/>
      <c r="Q201" s="1"/>
    </row>
    <row r="202" spans="1:17" ht="15.75" customHeight="1">
      <c r="A202" s="1"/>
      <c r="B202" s="1"/>
      <c r="C202" s="1"/>
      <c r="D202" s="1"/>
      <c r="E202" s="1"/>
      <c r="F202" s="1"/>
      <c r="G202" s="1"/>
      <c r="H202" s="1"/>
      <c r="I202" s="1"/>
      <c r="J202" s="1"/>
      <c r="K202" s="1"/>
      <c r="L202" s="1"/>
      <c r="M202" s="1"/>
      <c r="N202" s="1"/>
      <c r="O202" s="1"/>
      <c r="P202" s="1"/>
      <c r="Q202" s="1"/>
    </row>
    <row r="203" spans="1:17" ht="15.75" customHeight="1">
      <c r="A203" s="1"/>
      <c r="B203" s="1"/>
      <c r="C203" s="1"/>
      <c r="D203" s="1"/>
      <c r="E203" s="1"/>
      <c r="F203" s="1"/>
      <c r="G203" s="1"/>
      <c r="H203" s="1"/>
      <c r="I203" s="1"/>
      <c r="J203" s="1"/>
      <c r="K203" s="1"/>
      <c r="L203" s="1"/>
      <c r="M203" s="1"/>
      <c r="N203" s="1"/>
      <c r="O203" s="1"/>
      <c r="P203" s="1"/>
      <c r="Q203" s="1"/>
    </row>
    <row r="204" spans="1:17" ht="15.75" customHeight="1">
      <c r="A204" s="1"/>
      <c r="B204" s="1"/>
      <c r="C204" s="1"/>
      <c r="D204" s="1"/>
      <c r="E204" s="1"/>
      <c r="F204" s="1"/>
      <c r="G204" s="1"/>
      <c r="H204" s="1"/>
      <c r="I204" s="1"/>
      <c r="J204" s="1"/>
      <c r="K204" s="1"/>
      <c r="L204" s="1"/>
      <c r="M204" s="1"/>
      <c r="N204" s="1"/>
      <c r="O204" s="1"/>
      <c r="P204" s="1"/>
      <c r="Q204" s="1"/>
    </row>
    <row r="205" spans="1:17" ht="15.75" customHeight="1">
      <c r="A205" s="1"/>
      <c r="B205" s="1"/>
      <c r="C205" s="1"/>
      <c r="D205" s="1"/>
      <c r="E205" s="1"/>
      <c r="F205" s="1"/>
      <c r="G205" s="1"/>
      <c r="H205" s="1"/>
      <c r="I205" s="1"/>
      <c r="J205" s="1"/>
      <c r="K205" s="1"/>
      <c r="L205" s="1"/>
      <c r="M205" s="1"/>
      <c r="N205" s="1"/>
      <c r="O205" s="1"/>
      <c r="P205" s="1"/>
      <c r="Q205" s="1"/>
    </row>
    <row r="206" spans="1:17" ht="15.75" customHeight="1">
      <c r="A206" s="1"/>
      <c r="B206" s="1"/>
      <c r="C206" s="1"/>
      <c r="D206" s="1"/>
      <c r="E206" s="1"/>
      <c r="F206" s="1"/>
      <c r="G206" s="1"/>
      <c r="H206" s="1"/>
      <c r="I206" s="1"/>
      <c r="J206" s="1"/>
      <c r="K206" s="1"/>
      <c r="L206" s="1"/>
      <c r="M206" s="1"/>
      <c r="N206" s="1"/>
      <c r="O206" s="1"/>
      <c r="P206" s="1"/>
      <c r="Q206" s="1"/>
    </row>
    <row r="207" spans="1:17" ht="15.75" customHeight="1">
      <c r="A207" s="1"/>
      <c r="B207" s="1"/>
      <c r="C207" s="1"/>
      <c r="D207" s="1"/>
      <c r="E207" s="1"/>
      <c r="F207" s="1"/>
      <c r="G207" s="1"/>
      <c r="H207" s="1"/>
      <c r="I207" s="1"/>
      <c r="J207" s="1"/>
      <c r="K207" s="1"/>
      <c r="L207" s="1"/>
      <c r="M207" s="1"/>
      <c r="N207" s="1"/>
      <c r="O207" s="1"/>
      <c r="P207" s="1"/>
      <c r="Q207" s="1"/>
    </row>
    <row r="208" spans="1:17" ht="15.75" customHeight="1">
      <c r="A208" s="1"/>
      <c r="B208" s="1"/>
      <c r="C208" s="1"/>
      <c r="D208" s="1"/>
      <c r="E208" s="1"/>
      <c r="F208" s="1"/>
      <c r="G208" s="1"/>
      <c r="H208" s="1"/>
      <c r="I208" s="1"/>
      <c r="J208" s="1"/>
      <c r="K208" s="1"/>
      <c r="L208" s="1"/>
      <c r="M208" s="1"/>
      <c r="N208" s="1"/>
      <c r="O208" s="1"/>
      <c r="P208" s="1"/>
      <c r="Q208" s="1"/>
    </row>
    <row r="209" spans="1:17" ht="15.75" customHeight="1">
      <c r="A209" s="1"/>
      <c r="B209" s="1"/>
      <c r="C209" s="1"/>
      <c r="D209" s="1"/>
      <c r="E209" s="1"/>
      <c r="F209" s="1"/>
      <c r="G209" s="1"/>
      <c r="H209" s="1"/>
      <c r="I209" s="1"/>
      <c r="J209" s="1"/>
      <c r="K209" s="1"/>
      <c r="L209" s="1"/>
      <c r="M209" s="1"/>
      <c r="N209" s="1"/>
      <c r="O209" s="1"/>
      <c r="P209" s="1"/>
      <c r="Q209" s="1"/>
    </row>
    <row r="210" spans="1:17" ht="15.75" customHeight="1">
      <c r="A210" s="1"/>
      <c r="B210" s="1"/>
      <c r="C210" s="1"/>
      <c r="D210" s="1"/>
      <c r="E210" s="1"/>
      <c r="F210" s="1"/>
      <c r="G210" s="1"/>
      <c r="H210" s="1"/>
      <c r="I210" s="1"/>
      <c r="J210" s="1"/>
      <c r="K210" s="1"/>
      <c r="L210" s="1"/>
      <c r="M210" s="1"/>
      <c r="N210" s="1"/>
      <c r="O210" s="1"/>
      <c r="P210" s="1"/>
      <c r="Q210" s="1"/>
    </row>
    <row r="211" spans="1:17" ht="15.75" customHeight="1">
      <c r="A211" s="1"/>
      <c r="B211" s="1"/>
      <c r="C211" s="1"/>
      <c r="D211" s="1"/>
      <c r="E211" s="1"/>
      <c r="F211" s="1"/>
      <c r="G211" s="1"/>
      <c r="H211" s="1"/>
      <c r="I211" s="1"/>
      <c r="J211" s="1"/>
      <c r="K211" s="1"/>
      <c r="L211" s="1"/>
      <c r="M211" s="1"/>
      <c r="N211" s="1"/>
      <c r="O211" s="1"/>
      <c r="P211" s="1"/>
      <c r="Q211" s="1"/>
    </row>
    <row r="212" spans="1:17" ht="15.75" customHeight="1">
      <c r="A212" s="1"/>
      <c r="B212" s="1"/>
      <c r="C212" s="1"/>
      <c r="D212" s="1"/>
      <c r="E212" s="1"/>
      <c r="F212" s="1"/>
      <c r="G212" s="1"/>
      <c r="H212" s="1"/>
      <c r="I212" s="1"/>
      <c r="J212" s="1"/>
      <c r="K212" s="1"/>
      <c r="L212" s="1"/>
      <c r="M212" s="1"/>
      <c r="N212" s="1"/>
      <c r="O212" s="1"/>
      <c r="P212" s="1"/>
      <c r="Q212" s="1"/>
    </row>
    <row r="213" spans="1:17" ht="15.75" customHeight="1">
      <c r="A213" s="1"/>
      <c r="B213" s="1"/>
      <c r="C213" s="1"/>
      <c r="D213" s="1"/>
      <c r="E213" s="1"/>
      <c r="F213" s="1"/>
      <c r="G213" s="1"/>
      <c r="H213" s="1"/>
      <c r="I213" s="1"/>
      <c r="J213" s="1"/>
      <c r="K213" s="1"/>
      <c r="L213" s="1"/>
      <c r="M213" s="1"/>
      <c r="N213" s="1"/>
      <c r="O213" s="1"/>
      <c r="P213" s="1"/>
      <c r="Q213" s="1"/>
    </row>
    <row r="214" spans="1:17" ht="15.75" customHeight="1">
      <c r="A214" s="1"/>
      <c r="B214" s="1"/>
      <c r="C214" s="1"/>
      <c r="D214" s="1"/>
      <c r="E214" s="1"/>
      <c r="F214" s="1"/>
      <c r="G214" s="1"/>
      <c r="H214" s="1"/>
      <c r="I214" s="1"/>
      <c r="J214" s="1"/>
      <c r="K214" s="1"/>
      <c r="L214" s="1"/>
      <c r="M214" s="1"/>
      <c r="N214" s="1"/>
      <c r="O214" s="1"/>
      <c r="P214" s="1"/>
      <c r="Q214" s="1"/>
    </row>
    <row r="215" spans="1:17" ht="15.75" customHeight="1">
      <c r="A215" s="1"/>
      <c r="B215" s="1"/>
      <c r="C215" s="1"/>
      <c r="D215" s="1"/>
      <c r="E215" s="1"/>
      <c r="F215" s="1"/>
      <c r="G215" s="1"/>
      <c r="H215" s="1"/>
      <c r="I215" s="1"/>
      <c r="J215" s="1"/>
      <c r="K215" s="1"/>
      <c r="L215" s="1"/>
      <c r="M215" s="1"/>
      <c r="N215" s="1"/>
      <c r="O215" s="1"/>
      <c r="P215" s="1"/>
      <c r="Q215" s="1"/>
    </row>
    <row r="216" spans="1:17" ht="15.75" customHeight="1">
      <c r="A216" s="1"/>
      <c r="B216" s="1"/>
      <c r="C216" s="1"/>
      <c r="D216" s="1"/>
      <c r="E216" s="1"/>
      <c r="F216" s="1"/>
      <c r="G216" s="1"/>
      <c r="H216" s="1"/>
      <c r="I216" s="1"/>
      <c r="J216" s="1"/>
      <c r="K216" s="1"/>
      <c r="L216" s="1"/>
      <c r="M216" s="1"/>
      <c r="N216" s="1"/>
      <c r="O216" s="1"/>
      <c r="P216" s="1"/>
      <c r="Q216" s="1"/>
    </row>
    <row r="217" spans="1:17" ht="15.75" customHeight="1">
      <c r="A217" s="1"/>
      <c r="B217" s="1"/>
      <c r="C217" s="1"/>
      <c r="D217" s="1"/>
      <c r="E217" s="1"/>
      <c r="F217" s="1"/>
      <c r="G217" s="1"/>
      <c r="H217" s="1"/>
      <c r="I217" s="1"/>
      <c r="J217" s="1"/>
      <c r="K217" s="1"/>
      <c r="L217" s="1"/>
      <c r="M217" s="1"/>
      <c r="N217" s="1"/>
      <c r="O217" s="1"/>
      <c r="P217" s="1"/>
      <c r="Q217" s="1"/>
    </row>
    <row r="218" spans="1:17" ht="15.75" customHeight="1">
      <c r="A218" s="1"/>
      <c r="B218" s="1"/>
      <c r="C218" s="1"/>
      <c r="D218" s="1"/>
      <c r="E218" s="1"/>
      <c r="F218" s="1"/>
      <c r="G218" s="1"/>
      <c r="H218" s="1"/>
      <c r="I218" s="1"/>
      <c r="J218" s="1"/>
      <c r="K218" s="1"/>
      <c r="L218" s="1"/>
      <c r="M218" s="1"/>
      <c r="N218" s="1"/>
      <c r="O218" s="1"/>
      <c r="P218" s="1"/>
      <c r="Q218" s="1"/>
    </row>
    <row r="219" spans="1:17" ht="15.75" customHeight="1">
      <c r="A219" s="1"/>
      <c r="B219" s="1"/>
      <c r="C219" s="1"/>
      <c r="D219" s="1"/>
      <c r="E219" s="1"/>
      <c r="F219" s="1"/>
      <c r="G219" s="1"/>
      <c r="H219" s="1"/>
      <c r="I219" s="1"/>
      <c r="J219" s="1"/>
      <c r="K219" s="1"/>
      <c r="L219" s="1"/>
      <c r="M219" s="1"/>
      <c r="N219" s="1"/>
      <c r="O219" s="1"/>
      <c r="P219" s="1"/>
      <c r="Q219" s="1"/>
    </row>
    <row r="220" spans="1:17" ht="15.75" customHeight="1">
      <c r="A220" s="1"/>
      <c r="B220" s="1"/>
      <c r="C220" s="1"/>
      <c r="D220" s="1"/>
      <c r="E220" s="1"/>
      <c r="F220" s="1"/>
      <c r="G220" s="1"/>
      <c r="H220" s="1"/>
      <c r="I220" s="1"/>
      <c r="J220" s="1"/>
      <c r="K220" s="1"/>
      <c r="L220" s="1"/>
      <c r="M220" s="1"/>
      <c r="N220" s="1"/>
      <c r="O220" s="1"/>
      <c r="P220" s="1"/>
      <c r="Q220" s="1"/>
    </row>
    <row r="221" spans="1:17" ht="15.75" customHeight="1">
      <c r="A221" s="1"/>
      <c r="B221" s="1"/>
      <c r="C221" s="1"/>
      <c r="D221" s="1"/>
      <c r="E221" s="1"/>
      <c r="F221" s="1"/>
      <c r="G221" s="1"/>
      <c r="H221" s="1"/>
      <c r="I221" s="1"/>
      <c r="J221" s="1"/>
      <c r="K221" s="1"/>
      <c r="L221" s="1"/>
      <c r="M221" s="1"/>
      <c r="N221" s="1"/>
      <c r="O221" s="1"/>
      <c r="P221" s="1"/>
      <c r="Q221" s="1"/>
    </row>
    <row r="222" spans="1:17" ht="15.75" customHeight="1">
      <c r="A222" s="1"/>
      <c r="B222" s="1"/>
      <c r="C222" s="1"/>
      <c r="D222" s="1"/>
      <c r="E222" s="1"/>
      <c r="F222" s="1"/>
      <c r="G222" s="1"/>
      <c r="H222" s="1"/>
      <c r="I222" s="1"/>
      <c r="J222" s="1"/>
      <c r="K222" s="1"/>
      <c r="L222" s="1"/>
      <c r="M222" s="1"/>
      <c r="N222" s="1"/>
      <c r="O222" s="1"/>
      <c r="P222" s="1"/>
      <c r="Q222" s="1"/>
    </row>
    <row r="223" spans="1:17" ht="15.75" customHeight="1">
      <c r="A223" s="1"/>
      <c r="B223" s="1"/>
      <c r="C223" s="1"/>
      <c r="D223" s="1"/>
      <c r="E223" s="1"/>
      <c r="F223" s="1"/>
      <c r="G223" s="1"/>
      <c r="H223" s="1"/>
      <c r="I223" s="1"/>
      <c r="J223" s="1"/>
      <c r="K223" s="1"/>
      <c r="L223" s="1"/>
      <c r="M223" s="1"/>
      <c r="N223" s="1"/>
      <c r="O223" s="1"/>
      <c r="P223" s="1"/>
      <c r="Q223" s="1"/>
    </row>
    <row r="224" spans="1:17" ht="15.75" customHeight="1">
      <c r="A224" s="1"/>
      <c r="B224" s="1"/>
      <c r="C224" s="1"/>
      <c r="D224" s="1"/>
      <c r="E224" s="1"/>
      <c r="F224" s="1"/>
      <c r="G224" s="1"/>
      <c r="H224" s="1"/>
      <c r="I224" s="1"/>
      <c r="J224" s="1"/>
      <c r="K224" s="1"/>
      <c r="L224" s="1"/>
      <c r="M224" s="1"/>
      <c r="N224" s="1"/>
      <c r="O224" s="1"/>
      <c r="P224" s="1"/>
      <c r="Q224" s="1"/>
    </row>
    <row r="225" spans="1:17" ht="15.75" customHeight="1">
      <c r="A225" s="1"/>
      <c r="B225" s="1"/>
      <c r="C225" s="1"/>
      <c r="D225" s="1"/>
      <c r="E225" s="1"/>
      <c r="F225" s="1"/>
      <c r="G225" s="1"/>
      <c r="H225" s="1"/>
      <c r="I225" s="1"/>
      <c r="J225" s="1"/>
      <c r="K225" s="1"/>
      <c r="L225" s="1"/>
      <c r="M225" s="1"/>
      <c r="N225" s="1"/>
      <c r="O225" s="1"/>
      <c r="P225" s="1"/>
      <c r="Q225" s="1"/>
    </row>
    <row r="226" spans="1:17" ht="15.75" customHeight="1">
      <c r="A226" s="1"/>
      <c r="B226" s="1"/>
      <c r="C226" s="1"/>
      <c r="D226" s="1"/>
      <c r="E226" s="1"/>
      <c r="F226" s="1"/>
      <c r="G226" s="1"/>
      <c r="H226" s="1"/>
      <c r="I226" s="1"/>
      <c r="J226" s="1"/>
      <c r="K226" s="1"/>
      <c r="L226" s="1"/>
      <c r="M226" s="1"/>
      <c r="N226" s="1"/>
      <c r="O226" s="1"/>
      <c r="P226" s="1"/>
      <c r="Q226" s="1"/>
    </row>
    <row r="227" spans="1:17" ht="15.75" customHeight="1">
      <c r="A227" s="1"/>
      <c r="B227" s="1"/>
      <c r="C227" s="1"/>
      <c r="D227" s="1"/>
      <c r="E227" s="1"/>
      <c r="F227" s="1"/>
      <c r="G227" s="1"/>
      <c r="H227" s="1"/>
      <c r="I227" s="1"/>
      <c r="J227" s="1"/>
      <c r="K227" s="1"/>
      <c r="L227" s="1"/>
      <c r="M227" s="1"/>
      <c r="N227" s="1"/>
      <c r="O227" s="1"/>
      <c r="P227" s="1"/>
      <c r="Q227" s="1"/>
    </row>
    <row r="228" spans="1:17" ht="15.75" customHeight="1">
      <c r="A228" s="1"/>
      <c r="B228" s="1"/>
      <c r="C228" s="1"/>
      <c r="D228" s="1"/>
      <c r="E228" s="1"/>
      <c r="F228" s="1"/>
      <c r="G228" s="1"/>
      <c r="H228" s="1"/>
      <c r="I228" s="1"/>
      <c r="J228" s="1"/>
      <c r="K228" s="1"/>
      <c r="L228" s="1"/>
      <c r="M228" s="1"/>
      <c r="N228" s="1"/>
      <c r="O228" s="1"/>
      <c r="P228" s="1"/>
      <c r="Q228" s="1"/>
    </row>
    <row r="229" spans="1:17" ht="15.75" customHeight="1">
      <c r="A229" s="1"/>
      <c r="B229" s="1"/>
      <c r="C229" s="1"/>
      <c r="D229" s="1"/>
      <c r="E229" s="1"/>
      <c r="F229" s="1"/>
      <c r="G229" s="1"/>
      <c r="H229" s="1"/>
      <c r="I229" s="1"/>
      <c r="J229" s="1"/>
      <c r="K229" s="1"/>
      <c r="L229" s="1"/>
      <c r="M229" s="1"/>
      <c r="N229" s="1"/>
      <c r="O229" s="1"/>
      <c r="P229" s="1"/>
      <c r="Q229" s="1"/>
    </row>
    <row r="230" spans="1:17" ht="15.75" customHeight="1">
      <c r="A230" s="1"/>
      <c r="B230" s="1"/>
      <c r="C230" s="1"/>
      <c r="D230" s="1"/>
      <c r="E230" s="1"/>
      <c r="F230" s="1"/>
      <c r="G230" s="1"/>
      <c r="H230" s="1"/>
      <c r="I230" s="1"/>
      <c r="J230" s="1"/>
      <c r="K230" s="1"/>
      <c r="L230" s="1"/>
      <c r="M230" s="1"/>
      <c r="N230" s="1"/>
      <c r="O230" s="1"/>
      <c r="P230" s="1"/>
      <c r="Q230" s="1"/>
    </row>
    <row r="231" spans="1:17" ht="15.75" customHeight="1">
      <c r="A231" s="1"/>
      <c r="B231" s="1"/>
      <c r="C231" s="1"/>
      <c r="D231" s="1"/>
      <c r="E231" s="1"/>
      <c r="F231" s="1"/>
      <c r="G231" s="1"/>
      <c r="H231" s="1"/>
      <c r="I231" s="1"/>
      <c r="J231" s="1"/>
      <c r="K231" s="1"/>
      <c r="L231" s="1"/>
      <c r="M231" s="1"/>
      <c r="N231" s="1"/>
      <c r="O231" s="1"/>
      <c r="P231" s="1"/>
      <c r="Q231" s="1"/>
    </row>
    <row r="232" spans="1:17" ht="15.75" customHeight="1">
      <c r="A232" s="1"/>
      <c r="B232" s="1"/>
      <c r="C232" s="1"/>
      <c r="D232" s="1"/>
      <c r="E232" s="1"/>
      <c r="F232" s="1"/>
      <c r="G232" s="1"/>
      <c r="H232" s="1"/>
      <c r="I232" s="1"/>
      <c r="J232" s="1"/>
      <c r="K232" s="1"/>
      <c r="L232" s="1"/>
      <c r="M232" s="1"/>
      <c r="N232" s="1"/>
      <c r="O232" s="1"/>
      <c r="P232" s="1"/>
      <c r="Q232" s="1"/>
    </row>
    <row r="233" spans="1:17" ht="15.75" customHeight="1">
      <c r="A233" s="1"/>
      <c r="B233" s="1"/>
      <c r="C233" s="1"/>
      <c r="D233" s="1"/>
      <c r="E233" s="1"/>
      <c r="F233" s="1"/>
      <c r="G233" s="1"/>
      <c r="H233" s="1"/>
      <c r="I233" s="1"/>
      <c r="J233" s="1"/>
      <c r="K233" s="1"/>
      <c r="L233" s="1"/>
      <c r="M233" s="1"/>
      <c r="N233" s="1"/>
      <c r="O233" s="1"/>
      <c r="P233" s="1"/>
      <c r="Q233" s="1"/>
    </row>
    <row r="234" spans="1:17" ht="15.75" customHeight="1">
      <c r="A234" s="1"/>
      <c r="B234" s="1"/>
      <c r="C234" s="1"/>
      <c r="D234" s="1"/>
      <c r="E234" s="1"/>
      <c r="F234" s="1"/>
      <c r="G234" s="1"/>
      <c r="H234" s="1"/>
      <c r="I234" s="1"/>
      <c r="J234" s="1"/>
      <c r="K234" s="1"/>
      <c r="L234" s="1"/>
      <c r="M234" s="1"/>
      <c r="N234" s="1"/>
      <c r="O234" s="1"/>
      <c r="P234" s="1"/>
      <c r="Q234" s="1"/>
    </row>
    <row r="235" spans="1:17" ht="15.75" customHeight="1">
      <c r="A235" s="1"/>
      <c r="B235" s="1"/>
      <c r="C235" s="1"/>
      <c r="D235" s="1"/>
      <c r="E235" s="1"/>
      <c r="F235" s="1"/>
      <c r="G235" s="1"/>
      <c r="H235" s="1"/>
      <c r="I235" s="1"/>
      <c r="J235" s="1"/>
      <c r="K235" s="1"/>
      <c r="L235" s="1"/>
      <c r="M235" s="1"/>
      <c r="N235" s="1"/>
      <c r="O235" s="1"/>
      <c r="P235" s="1"/>
      <c r="Q235" s="1"/>
    </row>
    <row r="236" spans="1:17" ht="15.75" customHeight="1">
      <c r="A236" s="1"/>
      <c r="B236" s="1"/>
      <c r="C236" s="1"/>
      <c r="D236" s="1"/>
      <c r="E236" s="1"/>
      <c r="F236" s="1"/>
      <c r="G236" s="1"/>
      <c r="H236" s="1"/>
      <c r="I236" s="1"/>
      <c r="J236" s="1"/>
      <c r="K236" s="1"/>
      <c r="L236" s="1"/>
      <c r="M236" s="1"/>
      <c r="N236" s="1"/>
      <c r="O236" s="1"/>
      <c r="P236" s="1"/>
      <c r="Q236" s="1"/>
    </row>
    <row r="237" spans="1:17" ht="15.75" customHeight="1">
      <c r="A237" s="1"/>
      <c r="B237" s="1"/>
      <c r="C237" s="1"/>
      <c r="D237" s="1"/>
      <c r="E237" s="1"/>
      <c r="F237" s="1"/>
      <c r="G237" s="1"/>
      <c r="H237" s="1"/>
      <c r="I237" s="1"/>
      <c r="J237" s="1"/>
      <c r="K237" s="1"/>
      <c r="L237" s="1"/>
      <c r="M237" s="1"/>
      <c r="N237" s="1"/>
      <c r="O237" s="1"/>
      <c r="P237" s="1"/>
      <c r="Q237" s="1"/>
    </row>
    <row r="238" spans="1:17" ht="15.75" customHeight="1">
      <c r="A238" s="1"/>
      <c r="B238" s="1"/>
      <c r="C238" s="1"/>
      <c r="D238" s="1"/>
      <c r="E238" s="1"/>
      <c r="F238" s="1"/>
      <c r="G238" s="1"/>
      <c r="H238" s="1"/>
      <c r="I238" s="1"/>
      <c r="J238" s="1"/>
      <c r="K238" s="1"/>
      <c r="L238" s="1"/>
      <c r="M238" s="1"/>
      <c r="N238" s="1"/>
      <c r="O238" s="1"/>
      <c r="P238" s="1"/>
      <c r="Q238" s="1"/>
    </row>
    <row r="239" spans="1:17" ht="15.75" customHeight="1">
      <c r="A239" s="1"/>
      <c r="B239" s="1"/>
      <c r="C239" s="1"/>
      <c r="D239" s="1"/>
      <c r="E239" s="1"/>
      <c r="F239" s="1"/>
      <c r="G239" s="1"/>
      <c r="H239" s="1"/>
      <c r="I239" s="1"/>
      <c r="J239" s="1"/>
      <c r="K239" s="1"/>
      <c r="L239" s="1"/>
      <c r="M239" s="1"/>
      <c r="N239" s="1"/>
      <c r="O239" s="1"/>
      <c r="P239" s="1"/>
      <c r="Q239" s="1"/>
    </row>
    <row r="240" spans="1:17" ht="15.75" customHeight="1">
      <c r="A240" s="1"/>
      <c r="B240" s="1"/>
      <c r="C240" s="1"/>
      <c r="D240" s="1"/>
      <c r="E240" s="1"/>
      <c r="F240" s="1"/>
      <c r="G240" s="1"/>
      <c r="H240" s="1"/>
      <c r="I240" s="1"/>
      <c r="J240" s="1"/>
      <c r="K240" s="1"/>
      <c r="L240" s="1"/>
      <c r="M240" s="1"/>
      <c r="N240" s="1"/>
      <c r="O240" s="1"/>
      <c r="P240" s="1"/>
      <c r="Q240" s="1"/>
    </row>
    <row r="241" spans="1:17" ht="15.75" customHeight="1">
      <c r="A241" s="1"/>
      <c r="B241" s="1"/>
      <c r="C241" s="1"/>
      <c r="D241" s="1"/>
      <c r="E241" s="1"/>
      <c r="F241" s="1"/>
      <c r="G241" s="1"/>
      <c r="H241" s="1"/>
      <c r="I241" s="1"/>
      <c r="J241" s="1"/>
      <c r="K241" s="1"/>
      <c r="L241" s="1"/>
      <c r="M241" s="1"/>
      <c r="N241" s="1"/>
      <c r="O241" s="1"/>
      <c r="P241" s="1"/>
      <c r="Q241" s="1"/>
    </row>
    <row r="242" spans="1:17" ht="15.75" customHeight="1">
      <c r="A242" s="1"/>
      <c r="B242" s="1"/>
      <c r="C242" s="1"/>
      <c r="D242" s="1"/>
      <c r="E242" s="1"/>
      <c r="F242" s="1"/>
      <c r="G242" s="1"/>
      <c r="H242" s="1"/>
      <c r="I242" s="1"/>
      <c r="J242" s="1"/>
      <c r="K242" s="1"/>
      <c r="L242" s="1"/>
      <c r="M242" s="1"/>
      <c r="N242" s="1"/>
      <c r="O242" s="1"/>
      <c r="P242" s="1"/>
      <c r="Q242" s="1"/>
    </row>
    <row r="243" spans="1:17" ht="15.75" customHeight="1">
      <c r="A243" s="1"/>
      <c r="B243" s="1"/>
      <c r="C243" s="1"/>
      <c r="D243" s="1"/>
      <c r="E243" s="1"/>
      <c r="F243" s="1"/>
      <c r="G243" s="1"/>
      <c r="H243" s="1"/>
      <c r="I243" s="1"/>
      <c r="J243" s="1"/>
      <c r="K243" s="1"/>
      <c r="L243" s="1"/>
      <c r="M243" s="1"/>
      <c r="N243" s="1"/>
      <c r="O243" s="1"/>
      <c r="P243" s="1"/>
      <c r="Q243" s="1"/>
    </row>
    <row r="244" spans="1:17" ht="15.75" customHeight="1">
      <c r="A244" s="1"/>
      <c r="B244" s="1"/>
      <c r="C244" s="1"/>
      <c r="D244" s="1"/>
      <c r="E244" s="1"/>
      <c r="F244" s="1"/>
      <c r="G244" s="1"/>
      <c r="H244" s="1"/>
      <c r="I244" s="1"/>
      <c r="J244" s="1"/>
      <c r="K244" s="1"/>
      <c r="L244" s="1"/>
      <c r="M244" s="1"/>
      <c r="N244" s="1"/>
      <c r="O244" s="1"/>
      <c r="P244" s="1"/>
      <c r="Q244" s="1"/>
    </row>
    <row r="245" spans="1:17" ht="15.75" customHeight="1">
      <c r="A245" s="1"/>
      <c r="B245" s="1"/>
      <c r="C245" s="1"/>
      <c r="D245" s="1"/>
      <c r="E245" s="1"/>
      <c r="F245" s="1"/>
      <c r="G245" s="1"/>
      <c r="H245" s="1"/>
      <c r="I245" s="1"/>
      <c r="J245" s="1"/>
      <c r="K245" s="1"/>
      <c r="L245" s="1"/>
      <c r="M245" s="1"/>
      <c r="N245" s="1"/>
      <c r="O245" s="1"/>
      <c r="P245" s="1"/>
      <c r="Q245" s="1"/>
    </row>
    <row r="246" spans="1:17" ht="15.75" customHeight="1">
      <c r="A246" s="1"/>
      <c r="B246" s="1"/>
      <c r="C246" s="1"/>
      <c r="D246" s="1"/>
      <c r="E246" s="1"/>
      <c r="F246" s="1"/>
      <c r="G246" s="1"/>
      <c r="H246" s="1"/>
      <c r="I246" s="1"/>
      <c r="J246" s="1"/>
      <c r="K246" s="1"/>
      <c r="L246" s="1"/>
      <c r="M246" s="1"/>
      <c r="N246" s="1"/>
      <c r="O246" s="1"/>
      <c r="P246" s="1"/>
      <c r="Q246" s="1"/>
    </row>
    <row r="247" spans="1:17" ht="15.75" customHeight="1">
      <c r="A247" s="1"/>
      <c r="B247" s="1"/>
      <c r="C247" s="1"/>
      <c r="D247" s="1"/>
      <c r="E247" s="1"/>
      <c r="F247" s="1"/>
      <c r="G247" s="1"/>
      <c r="H247" s="1"/>
      <c r="I247" s="1"/>
      <c r="J247" s="1"/>
      <c r="K247" s="1"/>
      <c r="L247" s="1"/>
      <c r="M247" s="1"/>
      <c r="N247" s="1"/>
      <c r="O247" s="1"/>
      <c r="P247" s="1"/>
      <c r="Q247" s="1"/>
    </row>
    <row r="248" spans="1:17" ht="15.75" customHeight="1">
      <c r="A248" s="1"/>
      <c r="B248" s="1"/>
      <c r="C248" s="1"/>
      <c r="D248" s="1"/>
      <c r="E248" s="1"/>
      <c r="F248" s="1"/>
      <c r="G248" s="1"/>
      <c r="H248" s="1"/>
      <c r="I248" s="1"/>
      <c r="J248" s="1"/>
      <c r="K248" s="1"/>
      <c r="L248" s="1"/>
      <c r="M248" s="1"/>
      <c r="N248" s="1"/>
      <c r="O248" s="1"/>
      <c r="P248" s="1"/>
      <c r="Q248" s="1"/>
    </row>
    <row r="249" spans="1:17" ht="15.75" customHeight="1">
      <c r="A249" s="1"/>
      <c r="B249" s="1"/>
      <c r="C249" s="1"/>
      <c r="D249" s="1"/>
      <c r="E249" s="1"/>
      <c r="F249" s="1"/>
      <c r="G249" s="1"/>
      <c r="H249" s="1"/>
      <c r="I249" s="1"/>
      <c r="J249" s="1"/>
      <c r="K249" s="1"/>
      <c r="L249" s="1"/>
      <c r="M249" s="1"/>
      <c r="N249" s="1"/>
      <c r="O249" s="1"/>
      <c r="P249" s="1"/>
      <c r="Q249" s="1"/>
    </row>
    <row r="250" spans="1:17" ht="15.75" customHeight="1">
      <c r="A250" s="1"/>
      <c r="B250" s="1"/>
      <c r="C250" s="1"/>
      <c r="D250" s="1"/>
      <c r="E250" s="1"/>
      <c r="F250" s="1"/>
      <c r="G250" s="1"/>
      <c r="H250" s="1"/>
      <c r="I250" s="1"/>
      <c r="J250" s="1"/>
      <c r="K250" s="1"/>
      <c r="L250" s="1"/>
      <c r="M250" s="1"/>
      <c r="N250" s="1"/>
      <c r="O250" s="1"/>
      <c r="P250" s="1"/>
      <c r="Q250" s="1"/>
    </row>
    <row r="251" spans="1:17" ht="15.75" customHeight="1">
      <c r="A251" s="1"/>
      <c r="B251" s="1"/>
      <c r="C251" s="1"/>
      <c r="D251" s="1"/>
      <c r="E251" s="1"/>
      <c r="F251" s="1"/>
      <c r="G251" s="1"/>
      <c r="H251" s="1"/>
      <c r="I251" s="1"/>
      <c r="J251" s="1"/>
      <c r="K251" s="1"/>
      <c r="L251" s="1"/>
      <c r="M251" s="1"/>
      <c r="N251" s="1"/>
      <c r="O251" s="1"/>
      <c r="P251" s="1"/>
      <c r="Q251" s="1"/>
    </row>
    <row r="252" spans="1:17" ht="15.75" customHeight="1">
      <c r="A252" s="1"/>
      <c r="B252" s="1"/>
      <c r="C252" s="1"/>
      <c r="D252" s="1"/>
      <c r="E252" s="1"/>
      <c r="F252" s="1"/>
      <c r="G252" s="1"/>
      <c r="H252" s="1"/>
      <c r="I252" s="1"/>
      <c r="J252" s="1"/>
      <c r="K252" s="1"/>
      <c r="L252" s="1"/>
      <c r="M252" s="1"/>
      <c r="N252" s="1"/>
      <c r="O252" s="1"/>
      <c r="P252" s="1"/>
      <c r="Q252" s="1"/>
    </row>
    <row r="253" spans="1:17" ht="15.75" customHeight="1">
      <c r="A253" s="1"/>
      <c r="B253" s="1"/>
      <c r="C253" s="1"/>
      <c r="D253" s="1"/>
      <c r="E253" s="1"/>
      <c r="F253" s="1"/>
      <c r="G253" s="1"/>
      <c r="H253" s="1"/>
      <c r="I253" s="1"/>
      <c r="J253" s="1"/>
      <c r="K253" s="1"/>
      <c r="L253" s="1"/>
      <c r="M253" s="1"/>
      <c r="N253" s="1"/>
      <c r="O253" s="1"/>
      <c r="P253" s="1"/>
      <c r="Q253" s="1"/>
    </row>
    <row r="254" spans="1:17" ht="15.75" customHeight="1">
      <c r="A254" s="1"/>
      <c r="B254" s="1"/>
      <c r="C254" s="1"/>
      <c r="D254" s="1"/>
      <c r="E254" s="1"/>
      <c r="F254" s="1"/>
      <c r="G254" s="1"/>
      <c r="H254" s="1"/>
      <c r="I254" s="1"/>
      <c r="J254" s="1"/>
      <c r="K254" s="1"/>
      <c r="L254" s="1"/>
      <c r="M254" s="1"/>
      <c r="N254" s="1"/>
      <c r="O254" s="1"/>
      <c r="P254" s="1"/>
      <c r="Q254" s="1"/>
    </row>
    <row r="255" spans="1:17" ht="15.75" customHeight="1">
      <c r="A255" s="1"/>
      <c r="B255" s="1"/>
      <c r="C255" s="1"/>
      <c r="D255" s="1"/>
      <c r="E255" s="1"/>
      <c r="F255" s="1"/>
      <c r="G255" s="1"/>
      <c r="H255" s="1"/>
      <c r="I255" s="1"/>
      <c r="J255" s="1"/>
      <c r="K255" s="1"/>
      <c r="L255" s="1"/>
      <c r="M255" s="1"/>
      <c r="N255" s="1"/>
      <c r="O255" s="1"/>
      <c r="P255" s="1"/>
      <c r="Q255" s="1"/>
    </row>
    <row r="256" spans="1:17" ht="15.75" customHeight="1">
      <c r="A256" s="1"/>
      <c r="B256" s="1"/>
      <c r="C256" s="1"/>
      <c r="D256" s="1"/>
      <c r="E256" s="1"/>
      <c r="F256" s="1"/>
      <c r="G256" s="1"/>
      <c r="H256" s="1"/>
      <c r="I256" s="1"/>
      <c r="J256" s="1"/>
      <c r="K256" s="1"/>
      <c r="L256" s="1"/>
      <c r="M256" s="1"/>
      <c r="N256" s="1"/>
      <c r="O256" s="1"/>
      <c r="P256" s="1"/>
      <c r="Q256" s="1"/>
    </row>
    <row r="257" spans="1:17" ht="15.75" customHeight="1">
      <c r="A257" s="1"/>
      <c r="B257" s="1"/>
      <c r="C257" s="1"/>
      <c r="D257" s="1"/>
      <c r="E257" s="1"/>
      <c r="F257" s="1"/>
      <c r="G257" s="1"/>
      <c r="H257" s="1"/>
      <c r="I257" s="1"/>
      <c r="J257" s="1"/>
      <c r="K257" s="1"/>
      <c r="L257" s="1"/>
      <c r="M257" s="1"/>
      <c r="N257" s="1"/>
      <c r="O257" s="1"/>
      <c r="P257" s="1"/>
      <c r="Q257" s="1"/>
    </row>
    <row r="258" spans="1:17" ht="15.75" customHeight="1">
      <c r="A258" s="1"/>
      <c r="B258" s="1"/>
      <c r="C258" s="1"/>
      <c r="D258" s="1"/>
      <c r="E258" s="1"/>
      <c r="F258" s="1"/>
      <c r="G258" s="1"/>
      <c r="H258" s="1"/>
      <c r="I258" s="1"/>
      <c r="J258" s="1"/>
      <c r="K258" s="1"/>
      <c r="L258" s="1"/>
      <c r="M258" s="1"/>
      <c r="N258" s="1"/>
      <c r="O258" s="1"/>
      <c r="P258" s="1"/>
      <c r="Q258" s="1"/>
    </row>
    <row r="259" spans="1:17" ht="15.75" customHeight="1">
      <c r="A259" s="1"/>
      <c r="B259" s="1"/>
      <c r="C259" s="1"/>
      <c r="D259" s="1"/>
      <c r="E259" s="1"/>
      <c r="F259" s="1"/>
      <c r="G259" s="1"/>
      <c r="H259" s="1"/>
      <c r="I259" s="1"/>
      <c r="J259" s="1"/>
      <c r="K259" s="1"/>
      <c r="L259" s="1"/>
      <c r="M259" s="1"/>
      <c r="N259" s="1"/>
      <c r="O259" s="1"/>
      <c r="P259" s="1"/>
      <c r="Q259" s="1"/>
    </row>
    <row r="260" spans="1:17" ht="15.75" customHeight="1">
      <c r="A260" s="1"/>
      <c r="B260" s="1"/>
      <c r="C260" s="1"/>
      <c r="D260" s="1"/>
      <c r="E260" s="1"/>
      <c r="F260" s="1"/>
      <c r="G260" s="1"/>
      <c r="H260" s="1"/>
      <c r="I260" s="1"/>
      <c r="J260" s="1"/>
      <c r="K260" s="1"/>
      <c r="L260" s="1"/>
      <c r="M260" s="1"/>
      <c r="N260" s="1"/>
      <c r="O260" s="1"/>
      <c r="P260" s="1"/>
      <c r="Q260" s="1"/>
    </row>
    <row r="261" spans="1:17" ht="15.75" customHeight="1">
      <c r="A261" s="1"/>
      <c r="B261" s="1"/>
      <c r="C261" s="1"/>
      <c r="D261" s="1"/>
      <c r="E261" s="1"/>
      <c r="F261" s="1"/>
      <c r="G261" s="1"/>
      <c r="H261" s="1"/>
      <c r="I261" s="1"/>
      <c r="J261" s="1"/>
      <c r="K261" s="1"/>
      <c r="L261" s="1"/>
      <c r="M261" s="1"/>
      <c r="N261" s="1"/>
      <c r="O261" s="1"/>
      <c r="P261" s="1"/>
      <c r="Q261" s="1"/>
    </row>
    <row r="262" spans="1:17" ht="15.75" customHeight="1">
      <c r="A262" s="1"/>
      <c r="B262" s="1"/>
      <c r="C262" s="1"/>
      <c r="D262" s="1"/>
      <c r="E262" s="1"/>
      <c r="F262" s="1"/>
      <c r="G262" s="1"/>
      <c r="H262" s="1"/>
      <c r="I262" s="1"/>
      <c r="J262" s="1"/>
      <c r="K262" s="1"/>
      <c r="L262" s="1"/>
      <c r="M262" s="1"/>
      <c r="N262" s="1"/>
      <c r="O262" s="1"/>
      <c r="P262" s="1"/>
      <c r="Q262" s="1"/>
    </row>
    <row r="263" spans="1:17" ht="15.75" customHeight="1">
      <c r="A263" s="1"/>
      <c r="B263" s="1"/>
      <c r="C263" s="1"/>
      <c r="D263" s="1"/>
      <c r="E263" s="1"/>
      <c r="F263" s="1"/>
      <c r="G263" s="1"/>
      <c r="H263" s="1"/>
      <c r="I263" s="1"/>
      <c r="J263" s="1"/>
      <c r="K263" s="1"/>
      <c r="L263" s="1"/>
      <c r="M263" s="1"/>
      <c r="N263" s="1"/>
      <c r="O263" s="1"/>
      <c r="P263" s="1"/>
      <c r="Q263" s="1"/>
    </row>
    <row r="264" spans="1:17" ht="15.75" customHeight="1">
      <c r="A264" s="1"/>
      <c r="B264" s="1"/>
      <c r="C264" s="1"/>
      <c r="D264" s="1"/>
      <c r="E264" s="1"/>
      <c r="F264" s="1"/>
      <c r="G264" s="1"/>
      <c r="H264" s="1"/>
      <c r="I264" s="1"/>
      <c r="J264" s="1"/>
      <c r="K264" s="1"/>
      <c r="L264" s="1"/>
      <c r="M264" s="1"/>
      <c r="N264" s="1"/>
      <c r="O264" s="1"/>
      <c r="P264" s="1"/>
      <c r="Q264" s="1"/>
    </row>
    <row r="265" spans="1:17" ht="15.75" customHeight="1">
      <c r="A265" s="1"/>
      <c r="B265" s="1"/>
      <c r="C265" s="1"/>
      <c r="D265" s="1"/>
      <c r="E265" s="1"/>
      <c r="F265" s="1"/>
      <c r="G265" s="1"/>
      <c r="H265" s="1"/>
      <c r="I265" s="1"/>
      <c r="J265" s="1"/>
      <c r="K265" s="1"/>
      <c r="L265" s="1"/>
      <c r="M265" s="1"/>
      <c r="N265" s="1"/>
      <c r="O265" s="1"/>
      <c r="P265" s="1"/>
      <c r="Q265" s="1"/>
    </row>
    <row r="266" spans="1:17" ht="15.75" customHeight="1">
      <c r="A266" s="1"/>
      <c r="B266" s="1"/>
      <c r="C266" s="1"/>
      <c r="D266" s="1"/>
      <c r="E266" s="1"/>
      <c r="F266" s="1"/>
      <c r="G266" s="1"/>
      <c r="H266" s="1"/>
      <c r="I266" s="1"/>
      <c r="J266" s="1"/>
      <c r="K266" s="1"/>
      <c r="L266" s="1"/>
      <c r="M266" s="1"/>
      <c r="N266" s="1"/>
      <c r="O266" s="1"/>
      <c r="P266" s="1"/>
      <c r="Q266" s="1"/>
    </row>
    <row r="267" spans="1:17" ht="15.75" customHeight="1">
      <c r="A267" s="1"/>
      <c r="B267" s="1"/>
      <c r="C267" s="1"/>
      <c r="D267" s="1"/>
      <c r="E267" s="1"/>
      <c r="F267" s="1"/>
      <c r="G267" s="1"/>
      <c r="H267" s="1"/>
      <c r="I267" s="1"/>
      <c r="J267" s="1"/>
      <c r="K267" s="1"/>
      <c r="L267" s="1"/>
      <c r="M267" s="1"/>
      <c r="N267" s="1"/>
      <c r="O267" s="1"/>
      <c r="P267" s="1"/>
      <c r="Q267" s="1"/>
    </row>
    <row r="268" spans="1:17" ht="15.75" customHeight="1">
      <c r="A268" s="1"/>
      <c r="B268" s="1"/>
      <c r="C268" s="1"/>
      <c r="D268" s="1"/>
      <c r="E268" s="1"/>
      <c r="F268" s="1"/>
      <c r="G268" s="1"/>
      <c r="H268" s="1"/>
      <c r="I268" s="1"/>
      <c r="J268" s="1"/>
      <c r="K268" s="1"/>
      <c r="L268" s="1"/>
      <c r="M268" s="1"/>
      <c r="N268" s="1"/>
      <c r="O268" s="1"/>
      <c r="P268" s="1"/>
      <c r="Q268" s="1"/>
    </row>
    <row r="269" spans="1:17" ht="15.75" customHeight="1">
      <c r="A269" s="1"/>
      <c r="B269" s="1"/>
      <c r="C269" s="1"/>
      <c r="D269" s="1"/>
      <c r="E269" s="1"/>
      <c r="F269" s="1"/>
      <c r="G269" s="1"/>
      <c r="H269" s="1"/>
      <c r="I269" s="1"/>
      <c r="J269" s="1"/>
      <c r="K269" s="1"/>
      <c r="L269" s="1"/>
      <c r="M269" s="1"/>
      <c r="N269" s="1"/>
      <c r="O269" s="1"/>
      <c r="P269" s="1"/>
      <c r="Q269" s="1"/>
    </row>
    <row r="270" spans="1:17" ht="15.75" customHeight="1">
      <c r="A270" s="1"/>
      <c r="B270" s="1"/>
      <c r="C270" s="1"/>
      <c r="D270" s="1"/>
      <c r="E270" s="1"/>
      <c r="F270" s="1"/>
      <c r="G270" s="1"/>
      <c r="H270" s="1"/>
      <c r="I270" s="1"/>
      <c r="J270" s="1"/>
      <c r="K270" s="1"/>
      <c r="L270" s="1"/>
      <c r="M270" s="1"/>
      <c r="N270" s="1"/>
      <c r="O270" s="1"/>
      <c r="P270" s="1"/>
      <c r="Q270" s="1"/>
    </row>
    <row r="271" spans="1:17" ht="15.75" customHeight="1">
      <c r="A271" s="1"/>
      <c r="B271" s="1"/>
      <c r="C271" s="1"/>
      <c r="D271" s="1"/>
      <c r="E271" s="1"/>
      <c r="F271" s="1"/>
      <c r="G271" s="1"/>
      <c r="H271" s="1"/>
      <c r="I271" s="1"/>
      <c r="J271" s="1"/>
      <c r="K271" s="1"/>
      <c r="L271" s="1"/>
      <c r="M271" s="1"/>
      <c r="N271" s="1"/>
      <c r="O271" s="1"/>
      <c r="P271" s="1"/>
      <c r="Q271" s="1"/>
    </row>
    <row r="272" spans="1:17" ht="15.75" customHeight="1">
      <c r="A272" s="1"/>
      <c r="B272" s="1"/>
      <c r="C272" s="1"/>
      <c r="D272" s="1"/>
      <c r="E272" s="1"/>
      <c r="F272" s="1"/>
      <c r="G272" s="1"/>
      <c r="H272" s="1"/>
      <c r="I272" s="1"/>
      <c r="J272" s="1"/>
      <c r="K272" s="1"/>
      <c r="L272" s="1"/>
      <c r="M272" s="1"/>
      <c r="N272" s="1"/>
      <c r="O272" s="1"/>
      <c r="P272" s="1"/>
      <c r="Q272" s="1"/>
    </row>
    <row r="273" spans="1:17" ht="15.75" customHeight="1">
      <c r="A273" s="1"/>
      <c r="B273" s="1"/>
      <c r="C273" s="1"/>
      <c r="D273" s="1"/>
      <c r="E273" s="1"/>
      <c r="F273" s="1"/>
      <c r="G273" s="1"/>
      <c r="H273" s="1"/>
      <c r="I273" s="1"/>
      <c r="J273" s="1"/>
      <c r="K273" s="1"/>
      <c r="L273" s="1"/>
      <c r="M273" s="1"/>
      <c r="N273" s="1"/>
      <c r="O273" s="1"/>
      <c r="P273" s="1"/>
      <c r="Q273" s="1"/>
    </row>
    <row r="274" spans="1:17" ht="15.75" customHeight="1">
      <c r="A274" s="1"/>
      <c r="B274" s="1"/>
      <c r="C274" s="1"/>
      <c r="D274" s="1"/>
      <c r="E274" s="1"/>
      <c r="F274" s="1"/>
      <c r="G274" s="1"/>
      <c r="H274" s="1"/>
      <c r="I274" s="1"/>
      <c r="J274" s="1"/>
      <c r="K274" s="1"/>
      <c r="L274" s="1"/>
      <c r="M274" s="1"/>
      <c r="N274" s="1"/>
      <c r="O274" s="1"/>
      <c r="P274" s="1"/>
      <c r="Q274" s="1"/>
    </row>
    <row r="275" spans="1:17" ht="15.75" customHeight="1">
      <c r="A275" s="1"/>
      <c r="B275" s="1"/>
      <c r="C275" s="1"/>
      <c r="D275" s="1"/>
      <c r="E275" s="1"/>
      <c r="F275" s="1"/>
      <c r="G275" s="1"/>
      <c r="H275" s="1"/>
      <c r="I275" s="1"/>
      <c r="J275" s="1"/>
      <c r="K275" s="1"/>
      <c r="L275" s="1"/>
      <c r="M275" s="1"/>
      <c r="N275" s="1"/>
      <c r="O275" s="1"/>
      <c r="P275" s="1"/>
      <c r="Q275" s="1"/>
    </row>
    <row r="276" spans="1:17" ht="15.75" customHeight="1">
      <c r="A276" s="1"/>
      <c r="B276" s="1"/>
      <c r="C276" s="1"/>
      <c r="D276" s="1"/>
      <c r="E276" s="1"/>
      <c r="F276" s="1"/>
      <c r="G276" s="1"/>
      <c r="H276" s="1"/>
      <c r="I276" s="1"/>
      <c r="J276" s="1"/>
      <c r="K276" s="1"/>
      <c r="L276" s="1"/>
      <c r="M276" s="1"/>
      <c r="N276" s="1"/>
      <c r="O276" s="1"/>
      <c r="P276" s="1"/>
      <c r="Q276" s="1"/>
    </row>
    <row r="277" spans="1:17" ht="15.75" customHeight="1">
      <c r="A277" s="1"/>
      <c r="B277" s="1"/>
      <c r="C277" s="1"/>
      <c r="D277" s="1"/>
      <c r="E277" s="1"/>
      <c r="F277" s="1"/>
      <c r="G277" s="1"/>
      <c r="H277" s="1"/>
      <c r="I277" s="1"/>
      <c r="J277" s="1"/>
      <c r="K277" s="1"/>
      <c r="L277" s="1"/>
      <c r="M277" s="1"/>
      <c r="N277" s="1"/>
      <c r="O277" s="1"/>
      <c r="P277" s="1"/>
      <c r="Q277" s="1"/>
    </row>
    <row r="278" spans="1:17" ht="15.75" customHeight="1">
      <c r="A278" s="1"/>
      <c r="B278" s="1"/>
      <c r="C278" s="1"/>
      <c r="D278" s="1"/>
      <c r="E278" s="1"/>
      <c r="F278" s="1"/>
      <c r="G278" s="1"/>
      <c r="H278" s="1"/>
      <c r="I278" s="1"/>
      <c r="J278" s="1"/>
      <c r="K278" s="1"/>
      <c r="L278" s="1"/>
      <c r="M278" s="1"/>
      <c r="N278" s="1"/>
      <c r="O278" s="1"/>
      <c r="P278" s="1"/>
      <c r="Q278" s="1"/>
    </row>
    <row r="279" spans="1:17" ht="15.75" customHeight="1">
      <c r="A279" s="1"/>
      <c r="B279" s="1"/>
      <c r="C279" s="1"/>
      <c r="D279" s="1"/>
      <c r="E279" s="1"/>
      <c r="F279" s="1"/>
      <c r="G279" s="1"/>
      <c r="H279" s="1"/>
      <c r="I279" s="1"/>
      <c r="J279" s="1"/>
      <c r="K279" s="1"/>
      <c r="L279" s="1"/>
      <c r="M279" s="1"/>
      <c r="N279" s="1"/>
      <c r="O279" s="1"/>
      <c r="P279" s="1"/>
      <c r="Q279" s="1"/>
    </row>
    <row r="280" spans="1:17" ht="15.75" customHeight="1">
      <c r="A280" s="1"/>
      <c r="B280" s="1"/>
      <c r="C280" s="1"/>
      <c r="D280" s="1"/>
      <c r="E280" s="1"/>
      <c r="F280" s="1"/>
      <c r="G280" s="1"/>
      <c r="H280" s="1"/>
      <c r="I280" s="1"/>
      <c r="J280" s="1"/>
      <c r="K280" s="1"/>
      <c r="L280" s="1"/>
      <c r="M280" s="1"/>
      <c r="N280" s="1"/>
      <c r="O280" s="1"/>
      <c r="P280" s="1"/>
      <c r="Q280" s="1"/>
    </row>
    <row r="281" spans="1:17" ht="15.75" customHeight="1">
      <c r="A281" s="1"/>
      <c r="B281" s="1"/>
      <c r="C281" s="1"/>
      <c r="D281" s="1"/>
      <c r="E281" s="1"/>
      <c r="F281" s="1"/>
      <c r="G281" s="1"/>
      <c r="H281" s="1"/>
      <c r="I281" s="1"/>
      <c r="J281" s="1"/>
      <c r="K281" s="1"/>
      <c r="L281" s="1"/>
      <c r="M281" s="1"/>
      <c r="N281" s="1"/>
      <c r="O281" s="1"/>
      <c r="P281" s="1"/>
      <c r="Q281" s="1"/>
    </row>
    <row r="282" spans="1:17" ht="15.75" customHeight="1">
      <c r="A282" s="1"/>
      <c r="B282" s="1"/>
      <c r="C282" s="1"/>
      <c r="D282" s="1"/>
      <c r="E282" s="1"/>
      <c r="F282" s="1"/>
      <c r="G282" s="1"/>
      <c r="H282" s="1"/>
      <c r="I282" s="1"/>
      <c r="J282" s="1"/>
      <c r="K282" s="1"/>
      <c r="L282" s="1"/>
      <c r="M282" s="1"/>
      <c r="N282" s="1"/>
      <c r="O282" s="1"/>
      <c r="P282" s="1"/>
      <c r="Q282" s="1"/>
    </row>
    <row r="283" spans="1:17" ht="15.75" customHeight="1">
      <c r="A283" s="1"/>
      <c r="B283" s="1"/>
      <c r="C283" s="1"/>
      <c r="D283" s="1"/>
      <c r="E283" s="1"/>
      <c r="F283" s="1"/>
      <c r="G283" s="1"/>
      <c r="H283" s="1"/>
      <c r="I283" s="1"/>
      <c r="J283" s="1"/>
      <c r="K283" s="1"/>
      <c r="L283" s="1"/>
      <c r="M283" s="1"/>
      <c r="N283" s="1"/>
      <c r="O283" s="1"/>
      <c r="P283" s="1"/>
      <c r="Q283" s="1"/>
    </row>
    <row r="284" spans="1:17" ht="15.75" customHeight="1">
      <c r="A284" s="1"/>
      <c r="B284" s="1"/>
      <c r="C284" s="1"/>
      <c r="D284" s="1"/>
      <c r="E284" s="1"/>
      <c r="F284" s="1"/>
      <c r="G284" s="1"/>
      <c r="H284" s="1"/>
      <c r="I284" s="1"/>
      <c r="J284" s="1"/>
      <c r="K284" s="1"/>
      <c r="L284" s="1"/>
      <c r="M284" s="1"/>
      <c r="N284" s="1"/>
      <c r="O284" s="1"/>
      <c r="P284" s="1"/>
      <c r="Q284" s="1"/>
    </row>
    <row r="285" spans="1:17" ht="15.75" customHeight="1">
      <c r="A285" s="1"/>
      <c r="B285" s="1"/>
      <c r="C285" s="1"/>
      <c r="D285" s="1"/>
      <c r="E285" s="1"/>
      <c r="F285" s="1"/>
      <c r="G285" s="1"/>
      <c r="H285" s="1"/>
      <c r="I285" s="1"/>
      <c r="J285" s="1"/>
      <c r="K285" s="1"/>
      <c r="L285" s="1"/>
      <c r="M285" s="1"/>
      <c r="N285" s="1"/>
      <c r="O285" s="1"/>
      <c r="P285" s="1"/>
      <c r="Q285" s="1"/>
    </row>
    <row r="286" spans="1:17" ht="15.75" customHeight="1">
      <c r="A286" s="1"/>
      <c r="B286" s="1"/>
      <c r="C286" s="1"/>
      <c r="D286" s="1"/>
      <c r="E286" s="1"/>
      <c r="F286" s="1"/>
      <c r="G286" s="1"/>
      <c r="H286" s="1"/>
      <c r="I286" s="1"/>
      <c r="J286" s="1"/>
      <c r="K286" s="1"/>
      <c r="L286" s="1"/>
      <c r="M286" s="1"/>
      <c r="N286" s="1"/>
      <c r="O286" s="1"/>
      <c r="P286" s="1"/>
      <c r="Q286" s="1"/>
    </row>
    <row r="287" spans="1:17" ht="15.75" customHeight="1">
      <c r="A287" s="1"/>
      <c r="B287" s="1"/>
      <c r="C287" s="1"/>
      <c r="D287" s="1"/>
      <c r="E287" s="1"/>
      <c r="F287" s="1"/>
      <c r="G287" s="1"/>
      <c r="H287" s="1"/>
      <c r="I287" s="1"/>
      <c r="J287" s="1"/>
      <c r="K287" s="1"/>
      <c r="L287" s="1"/>
      <c r="M287" s="1"/>
      <c r="N287" s="1"/>
      <c r="O287" s="1"/>
      <c r="P287" s="1"/>
      <c r="Q287" s="1"/>
    </row>
    <row r="288" spans="1:17" ht="15.75" customHeight="1">
      <c r="A288" s="1"/>
      <c r="B288" s="1"/>
      <c r="C288" s="1"/>
      <c r="D288" s="1"/>
      <c r="E288" s="1"/>
      <c r="F288" s="1"/>
      <c r="G288" s="1"/>
      <c r="H288" s="1"/>
      <c r="I288" s="1"/>
      <c r="J288" s="1"/>
      <c r="K288" s="1"/>
      <c r="L288" s="1"/>
      <c r="M288" s="1"/>
      <c r="N288" s="1"/>
      <c r="O288" s="1"/>
      <c r="P288" s="1"/>
      <c r="Q288" s="1"/>
    </row>
    <row r="289" spans="1:17" ht="15.75" customHeight="1">
      <c r="A289" s="1"/>
      <c r="B289" s="1"/>
      <c r="C289" s="1"/>
      <c r="D289" s="1"/>
      <c r="E289" s="1"/>
      <c r="F289" s="1"/>
      <c r="G289" s="1"/>
      <c r="H289" s="1"/>
      <c r="I289" s="1"/>
      <c r="J289" s="1"/>
      <c r="K289" s="1"/>
      <c r="L289" s="1"/>
      <c r="M289" s="1"/>
      <c r="N289" s="1"/>
      <c r="O289" s="1"/>
      <c r="P289" s="1"/>
      <c r="Q289" s="1"/>
    </row>
    <row r="290" spans="1:17" ht="15.75" customHeight="1">
      <c r="A290" s="1"/>
      <c r="B290" s="1"/>
      <c r="C290" s="1"/>
      <c r="D290" s="1"/>
      <c r="E290" s="1"/>
      <c r="F290" s="1"/>
      <c r="G290" s="1"/>
      <c r="H290" s="1"/>
      <c r="I290" s="1"/>
      <c r="J290" s="1"/>
      <c r="K290" s="1"/>
      <c r="L290" s="1"/>
      <c r="M290" s="1"/>
      <c r="N290" s="1"/>
      <c r="O290" s="1"/>
      <c r="P290" s="1"/>
      <c r="Q290" s="1"/>
    </row>
    <row r="291" spans="1:17" ht="15.75" customHeight="1">
      <c r="A291" s="1"/>
      <c r="B291" s="1"/>
      <c r="C291" s="1"/>
      <c r="D291" s="1"/>
      <c r="E291" s="1"/>
      <c r="F291" s="1"/>
      <c r="G291" s="1"/>
      <c r="H291" s="1"/>
      <c r="I291" s="1"/>
      <c r="J291" s="1"/>
      <c r="K291" s="1"/>
      <c r="L291" s="1"/>
      <c r="M291" s="1"/>
      <c r="N291" s="1"/>
      <c r="O291" s="1"/>
      <c r="P291" s="1"/>
      <c r="Q291" s="1"/>
    </row>
    <row r="292" spans="1:17" ht="15.75" customHeight="1">
      <c r="A292" s="1"/>
      <c r="B292" s="1"/>
      <c r="C292" s="1"/>
      <c r="D292" s="1"/>
      <c r="E292" s="1"/>
      <c r="F292" s="1"/>
      <c r="G292" s="1"/>
      <c r="H292" s="1"/>
      <c r="I292" s="1"/>
      <c r="J292" s="1"/>
      <c r="K292" s="1"/>
      <c r="L292" s="1"/>
      <c r="M292" s="1"/>
      <c r="N292" s="1"/>
      <c r="O292" s="1"/>
      <c r="P292" s="1"/>
      <c r="Q292" s="1"/>
    </row>
    <row r="293" spans="1:17" ht="15.75" customHeight="1">
      <c r="A293" s="1"/>
      <c r="B293" s="1"/>
      <c r="C293" s="1"/>
      <c r="D293" s="1"/>
      <c r="E293" s="1"/>
      <c r="F293" s="1"/>
      <c r="G293" s="1"/>
      <c r="H293" s="1"/>
      <c r="I293" s="1"/>
      <c r="J293" s="1"/>
      <c r="K293" s="1"/>
      <c r="L293" s="1"/>
      <c r="M293" s="1"/>
      <c r="N293" s="1"/>
      <c r="O293" s="1"/>
      <c r="P293" s="1"/>
      <c r="Q293" s="1"/>
    </row>
    <row r="294" spans="1:17" ht="15.75" customHeight="1">
      <c r="A294" s="1"/>
      <c r="B294" s="1"/>
      <c r="C294" s="1"/>
      <c r="D294" s="1"/>
      <c r="E294" s="1"/>
      <c r="F294" s="1"/>
      <c r="G294" s="1"/>
      <c r="H294" s="1"/>
      <c r="I294" s="1"/>
      <c r="J294" s="1"/>
      <c r="K294" s="1"/>
      <c r="L294" s="1"/>
      <c r="M294" s="1"/>
      <c r="N294" s="1"/>
      <c r="O294" s="1"/>
      <c r="P294" s="1"/>
      <c r="Q294" s="1"/>
    </row>
    <row r="295" spans="1:17" ht="15.75" customHeight="1">
      <c r="A295" s="1"/>
      <c r="B295" s="1"/>
      <c r="C295" s="1"/>
      <c r="D295" s="1"/>
      <c r="E295" s="1"/>
      <c r="F295" s="1"/>
      <c r="G295" s="1"/>
      <c r="H295" s="1"/>
      <c r="I295" s="1"/>
      <c r="J295" s="1"/>
      <c r="K295" s="1"/>
      <c r="L295" s="1"/>
      <c r="M295" s="1"/>
      <c r="N295" s="1"/>
      <c r="O295" s="1"/>
      <c r="P295" s="1"/>
      <c r="Q295" s="1"/>
    </row>
    <row r="296" spans="1:17" ht="15.75" customHeight="1">
      <c r="A296" s="1"/>
      <c r="B296" s="1"/>
      <c r="C296" s="1"/>
      <c r="D296" s="1"/>
      <c r="E296" s="1"/>
      <c r="F296" s="1"/>
      <c r="G296" s="1"/>
      <c r="H296" s="1"/>
      <c r="I296" s="1"/>
      <c r="J296" s="1"/>
      <c r="K296" s="1"/>
      <c r="L296" s="1"/>
      <c r="M296" s="1"/>
      <c r="N296" s="1"/>
      <c r="O296" s="1"/>
      <c r="P296" s="1"/>
      <c r="Q296" s="1"/>
    </row>
    <row r="297" spans="1:17" ht="15.75" customHeight="1">
      <c r="A297" s="1"/>
      <c r="B297" s="1"/>
      <c r="C297" s="1"/>
      <c r="D297" s="1"/>
      <c r="E297" s="1"/>
      <c r="F297" s="1"/>
      <c r="G297" s="1"/>
      <c r="H297" s="1"/>
      <c r="I297" s="1"/>
      <c r="J297" s="1"/>
      <c r="K297" s="1"/>
      <c r="L297" s="1"/>
      <c r="M297" s="1"/>
      <c r="N297" s="1"/>
      <c r="O297" s="1"/>
      <c r="P297" s="1"/>
      <c r="Q297" s="1"/>
    </row>
    <row r="298" spans="1:17" ht="15.75" customHeight="1">
      <c r="A298" s="1"/>
      <c r="B298" s="1"/>
      <c r="C298" s="1"/>
      <c r="D298" s="1"/>
      <c r="E298" s="1"/>
      <c r="F298" s="1"/>
      <c r="G298" s="1"/>
      <c r="H298" s="1"/>
      <c r="I298" s="1"/>
      <c r="J298" s="1"/>
      <c r="K298" s="1"/>
      <c r="L298" s="1"/>
      <c r="M298" s="1"/>
      <c r="N298" s="1"/>
      <c r="O298" s="1"/>
      <c r="P298" s="1"/>
      <c r="Q298" s="1"/>
    </row>
    <row r="299" spans="1:17" ht="15.75" customHeight="1">
      <c r="A299" s="1"/>
      <c r="B299" s="1"/>
      <c r="C299" s="1"/>
      <c r="D299" s="1"/>
      <c r="E299" s="1"/>
      <c r="F299" s="1"/>
      <c r="G299" s="1"/>
      <c r="H299" s="1"/>
      <c r="I299" s="1"/>
      <c r="J299" s="1"/>
      <c r="K299" s="1"/>
      <c r="L299" s="1"/>
      <c r="M299" s="1"/>
      <c r="N299" s="1"/>
      <c r="O299" s="1"/>
      <c r="P299" s="1"/>
      <c r="Q299" s="1"/>
    </row>
    <row r="300" spans="1:17" ht="15.75" customHeight="1">
      <c r="A300" s="1"/>
      <c r="B300" s="1"/>
      <c r="C300" s="1"/>
      <c r="D300" s="1"/>
      <c r="E300" s="1"/>
      <c r="F300" s="1"/>
      <c r="G300" s="1"/>
      <c r="H300" s="1"/>
      <c r="I300" s="1"/>
      <c r="J300" s="1"/>
      <c r="K300" s="1"/>
      <c r="L300" s="1"/>
      <c r="M300" s="1"/>
      <c r="N300" s="1"/>
      <c r="O300" s="1"/>
      <c r="P300" s="1"/>
      <c r="Q300" s="1"/>
    </row>
    <row r="301" spans="1:17" ht="15.75" customHeight="1">
      <c r="A301" s="1"/>
      <c r="B301" s="1"/>
      <c r="C301" s="1"/>
      <c r="D301" s="1"/>
      <c r="E301" s="1"/>
      <c r="F301" s="1"/>
      <c r="G301" s="1"/>
      <c r="H301" s="1"/>
      <c r="I301" s="1"/>
      <c r="J301" s="1"/>
      <c r="K301" s="1"/>
      <c r="L301" s="1"/>
      <c r="M301" s="1"/>
      <c r="N301" s="1"/>
      <c r="O301" s="1"/>
      <c r="P301" s="1"/>
      <c r="Q301" s="1"/>
    </row>
    <row r="302" spans="1:17" ht="15.75" customHeight="1">
      <c r="A302" s="1"/>
      <c r="B302" s="1"/>
      <c r="C302" s="1"/>
      <c r="D302" s="1"/>
      <c r="E302" s="1"/>
      <c r="F302" s="1"/>
      <c r="G302" s="1"/>
      <c r="H302" s="1"/>
      <c r="I302" s="1"/>
      <c r="J302" s="1"/>
      <c r="K302" s="1"/>
      <c r="L302" s="1"/>
      <c r="M302" s="1"/>
      <c r="N302" s="1"/>
      <c r="O302" s="1"/>
      <c r="P302" s="1"/>
      <c r="Q302" s="1"/>
    </row>
    <row r="303" spans="1:17" ht="15.75" customHeight="1">
      <c r="A303" s="1"/>
      <c r="B303" s="1"/>
      <c r="C303" s="1"/>
      <c r="D303" s="1"/>
      <c r="E303" s="1"/>
      <c r="F303" s="1"/>
      <c r="G303" s="1"/>
      <c r="H303" s="1"/>
      <c r="I303" s="1"/>
      <c r="J303" s="1"/>
      <c r="K303" s="1"/>
      <c r="L303" s="1"/>
      <c r="M303" s="1"/>
      <c r="N303" s="1"/>
      <c r="O303" s="1"/>
      <c r="P303" s="1"/>
      <c r="Q303" s="1"/>
    </row>
    <row r="304" spans="1:17" ht="15.75" customHeight="1">
      <c r="A304" s="1"/>
      <c r="B304" s="1"/>
      <c r="C304" s="1"/>
      <c r="D304" s="1"/>
      <c r="E304" s="1"/>
      <c r="F304" s="1"/>
      <c r="G304" s="1"/>
      <c r="H304" s="1"/>
      <c r="I304" s="1"/>
      <c r="J304" s="1"/>
      <c r="K304" s="1"/>
      <c r="L304" s="1"/>
      <c r="M304" s="1"/>
      <c r="N304" s="1"/>
      <c r="O304" s="1"/>
      <c r="P304" s="1"/>
      <c r="Q304" s="1"/>
    </row>
    <row r="305" spans="1:17" ht="15.75" customHeight="1">
      <c r="A305" s="1"/>
      <c r="B305" s="1"/>
      <c r="C305" s="1"/>
      <c r="D305" s="1"/>
      <c r="E305" s="1"/>
      <c r="F305" s="1"/>
      <c r="G305" s="1"/>
      <c r="H305" s="1"/>
      <c r="I305" s="1"/>
      <c r="J305" s="1"/>
      <c r="K305" s="1"/>
      <c r="L305" s="1"/>
      <c r="M305" s="1"/>
      <c r="N305" s="1"/>
      <c r="O305" s="1"/>
      <c r="P305" s="1"/>
      <c r="Q305" s="1"/>
    </row>
    <row r="306" spans="1:17" ht="15.75" customHeight="1">
      <c r="A306" s="1"/>
      <c r="B306" s="1"/>
      <c r="C306" s="1"/>
      <c r="D306" s="1"/>
      <c r="E306" s="1"/>
      <c r="F306" s="1"/>
      <c r="G306" s="1"/>
      <c r="H306" s="1"/>
      <c r="I306" s="1"/>
      <c r="J306" s="1"/>
      <c r="K306" s="1"/>
      <c r="L306" s="1"/>
      <c r="M306" s="1"/>
      <c r="N306" s="1"/>
      <c r="O306" s="1"/>
      <c r="P306" s="1"/>
      <c r="Q306" s="1"/>
    </row>
    <row r="307" spans="1:17" ht="15.75" customHeight="1">
      <c r="A307" s="1"/>
      <c r="B307" s="1"/>
      <c r="C307" s="1"/>
      <c r="D307" s="1"/>
      <c r="E307" s="1"/>
      <c r="F307" s="1"/>
      <c r="G307" s="1"/>
      <c r="H307" s="1"/>
      <c r="I307" s="1"/>
      <c r="J307" s="1"/>
      <c r="K307" s="1"/>
      <c r="L307" s="1"/>
      <c r="M307" s="1"/>
      <c r="N307" s="1"/>
      <c r="O307" s="1"/>
      <c r="P307" s="1"/>
      <c r="Q307" s="1"/>
    </row>
    <row r="308" spans="1:17" ht="15.75" customHeight="1">
      <c r="A308" s="1"/>
      <c r="B308" s="1"/>
      <c r="C308" s="1"/>
      <c r="D308" s="1"/>
      <c r="E308" s="1"/>
      <c r="F308" s="1"/>
      <c r="G308" s="1"/>
      <c r="H308" s="1"/>
      <c r="I308" s="1"/>
      <c r="J308" s="1"/>
      <c r="K308" s="1"/>
      <c r="L308" s="1"/>
      <c r="M308" s="1"/>
      <c r="N308" s="1"/>
      <c r="O308" s="1"/>
      <c r="P308" s="1"/>
      <c r="Q308" s="1"/>
    </row>
    <row r="309" spans="1:17" ht="15.75" customHeight="1">
      <c r="A309" s="1"/>
      <c r="B309" s="1"/>
      <c r="C309" s="1"/>
      <c r="D309" s="1"/>
      <c r="E309" s="1"/>
      <c r="F309" s="1"/>
      <c r="G309" s="1"/>
      <c r="H309" s="1"/>
      <c r="I309" s="1"/>
      <c r="J309" s="1"/>
      <c r="K309" s="1"/>
      <c r="L309" s="1"/>
      <c r="M309" s="1"/>
      <c r="N309" s="1"/>
      <c r="O309" s="1"/>
      <c r="P309" s="1"/>
      <c r="Q309" s="1"/>
    </row>
    <row r="310" spans="1:17" ht="15.75" customHeight="1">
      <c r="A310" s="1"/>
      <c r="B310" s="1"/>
      <c r="C310" s="1"/>
      <c r="D310" s="1"/>
      <c r="E310" s="1"/>
      <c r="F310" s="1"/>
      <c r="G310" s="1"/>
      <c r="H310" s="1"/>
      <c r="I310" s="1"/>
      <c r="J310" s="1"/>
      <c r="K310" s="1"/>
      <c r="L310" s="1"/>
      <c r="M310" s="1"/>
      <c r="N310" s="1"/>
      <c r="O310" s="1"/>
      <c r="P310" s="1"/>
      <c r="Q310" s="1"/>
    </row>
    <row r="311" spans="1:17" ht="15.75" customHeight="1">
      <c r="A311" s="1"/>
      <c r="B311" s="1"/>
      <c r="C311" s="1"/>
      <c r="D311" s="1"/>
      <c r="E311" s="1"/>
      <c r="F311" s="1"/>
      <c r="G311" s="1"/>
      <c r="H311" s="1"/>
      <c r="I311" s="1"/>
      <c r="J311" s="1"/>
      <c r="K311" s="1"/>
      <c r="L311" s="1"/>
      <c r="M311" s="1"/>
      <c r="N311" s="1"/>
      <c r="O311" s="1"/>
      <c r="P311" s="1"/>
      <c r="Q311" s="1"/>
    </row>
    <row r="312" spans="1:17" ht="15.75" customHeight="1">
      <c r="A312" s="1"/>
      <c r="B312" s="1"/>
      <c r="C312" s="1"/>
      <c r="D312" s="1"/>
      <c r="E312" s="1"/>
      <c r="F312" s="1"/>
      <c r="G312" s="1"/>
      <c r="H312" s="1"/>
      <c r="I312" s="1"/>
      <c r="J312" s="1"/>
      <c r="K312" s="1"/>
      <c r="L312" s="1"/>
      <c r="M312" s="1"/>
      <c r="N312" s="1"/>
      <c r="O312" s="1"/>
      <c r="P312" s="1"/>
      <c r="Q312" s="1"/>
    </row>
    <row r="313" spans="1:17" ht="15.75" customHeight="1">
      <c r="A313" s="1"/>
      <c r="B313" s="1"/>
      <c r="C313" s="1"/>
      <c r="D313" s="1"/>
      <c r="E313" s="1"/>
      <c r="F313" s="1"/>
      <c r="G313" s="1"/>
      <c r="H313" s="1"/>
      <c r="I313" s="1"/>
      <c r="J313" s="1"/>
      <c r="K313" s="1"/>
      <c r="L313" s="1"/>
      <c r="M313" s="1"/>
      <c r="N313" s="1"/>
      <c r="O313" s="1"/>
      <c r="P313" s="1"/>
      <c r="Q313" s="1"/>
    </row>
    <row r="314" spans="1:17" ht="15.75" customHeight="1">
      <c r="A314" s="1"/>
      <c r="B314" s="1"/>
      <c r="C314" s="1"/>
      <c r="D314" s="1"/>
      <c r="E314" s="1"/>
      <c r="F314" s="1"/>
      <c r="G314" s="1"/>
      <c r="H314" s="1"/>
      <c r="I314" s="1"/>
      <c r="J314" s="1"/>
      <c r="K314" s="1"/>
      <c r="L314" s="1"/>
      <c r="M314" s="1"/>
      <c r="N314" s="1"/>
      <c r="O314" s="1"/>
      <c r="P314" s="1"/>
      <c r="Q314" s="1"/>
    </row>
    <row r="315" spans="1:17" ht="15.75" customHeight="1">
      <c r="A315" s="1"/>
      <c r="B315" s="1"/>
      <c r="C315" s="1"/>
      <c r="D315" s="1"/>
      <c r="E315" s="1"/>
      <c r="F315" s="1"/>
      <c r="G315" s="1"/>
      <c r="H315" s="1"/>
      <c r="I315" s="1"/>
      <c r="J315" s="1"/>
      <c r="K315" s="1"/>
      <c r="L315" s="1"/>
      <c r="M315" s="1"/>
      <c r="N315" s="1"/>
      <c r="O315" s="1"/>
      <c r="P315" s="1"/>
      <c r="Q315" s="1"/>
    </row>
    <row r="316" spans="1:17" ht="15.75" customHeight="1">
      <c r="A316" s="1"/>
      <c r="B316" s="1"/>
      <c r="C316" s="1"/>
      <c r="D316" s="1"/>
      <c r="E316" s="1"/>
      <c r="F316" s="1"/>
      <c r="G316" s="1"/>
      <c r="H316" s="1"/>
      <c r="I316" s="1"/>
      <c r="J316" s="1"/>
      <c r="K316" s="1"/>
      <c r="L316" s="1"/>
      <c r="M316" s="1"/>
      <c r="N316" s="1"/>
      <c r="O316" s="1"/>
      <c r="P316" s="1"/>
      <c r="Q316" s="1"/>
    </row>
    <row r="317" spans="1:17" ht="15.75" customHeight="1">
      <c r="A317" s="1"/>
      <c r="B317" s="1"/>
      <c r="C317" s="1"/>
      <c r="D317" s="1"/>
      <c r="E317" s="1"/>
      <c r="F317" s="1"/>
      <c r="G317" s="1"/>
      <c r="H317" s="1"/>
      <c r="I317" s="1"/>
      <c r="J317" s="1"/>
      <c r="K317" s="1"/>
      <c r="L317" s="1"/>
      <c r="M317" s="1"/>
      <c r="N317" s="1"/>
      <c r="O317" s="1"/>
      <c r="P317" s="1"/>
      <c r="Q317" s="1"/>
    </row>
    <row r="318" spans="1:17" ht="15.75" customHeight="1">
      <c r="A318" s="1"/>
      <c r="B318" s="1"/>
      <c r="C318" s="1"/>
      <c r="D318" s="1"/>
      <c r="E318" s="1"/>
      <c r="F318" s="1"/>
      <c r="G318" s="1"/>
      <c r="H318" s="1"/>
      <c r="I318" s="1"/>
      <c r="J318" s="1"/>
      <c r="K318" s="1"/>
      <c r="L318" s="1"/>
      <c r="M318" s="1"/>
      <c r="N318" s="1"/>
      <c r="O318" s="1"/>
      <c r="P318" s="1"/>
      <c r="Q318" s="1"/>
    </row>
    <row r="319" spans="1:17" ht="15.75" customHeight="1">
      <c r="A319" s="1"/>
      <c r="B319" s="1"/>
      <c r="C319" s="1"/>
      <c r="D319" s="1"/>
      <c r="E319" s="1"/>
      <c r="F319" s="1"/>
      <c r="G319" s="1"/>
      <c r="H319" s="1"/>
      <c r="I319" s="1"/>
      <c r="J319" s="1"/>
      <c r="K319" s="1"/>
      <c r="L319" s="1"/>
      <c r="M319" s="1"/>
      <c r="N319" s="1"/>
      <c r="O319" s="1"/>
      <c r="P319" s="1"/>
      <c r="Q319" s="1"/>
    </row>
    <row r="320" spans="1:17" ht="15.75" customHeight="1">
      <c r="A320" s="1"/>
      <c r="B320" s="1"/>
      <c r="C320" s="1"/>
      <c r="D320" s="1"/>
      <c r="E320" s="1"/>
      <c r="F320" s="1"/>
      <c r="G320" s="1"/>
      <c r="H320" s="1"/>
      <c r="I320" s="1"/>
      <c r="J320" s="1"/>
      <c r="K320" s="1"/>
      <c r="L320" s="1"/>
      <c r="M320" s="1"/>
      <c r="N320" s="1"/>
      <c r="O320" s="1"/>
      <c r="P320" s="1"/>
      <c r="Q320" s="1"/>
    </row>
    <row r="321" spans="1:17" ht="15.75" customHeight="1">
      <c r="A321" s="1"/>
      <c r="B321" s="1"/>
      <c r="C321" s="1"/>
      <c r="D321" s="1"/>
      <c r="E321" s="1"/>
      <c r="F321" s="1"/>
      <c r="G321" s="1"/>
      <c r="H321" s="1"/>
      <c r="I321" s="1"/>
      <c r="J321" s="1"/>
      <c r="K321" s="1"/>
      <c r="L321" s="1"/>
      <c r="M321" s="1"/>
      <c r="N321" s="1"/>
      <c r="O321" s="1"/>
      <c r="P321" s="1"/>
      <c r="Q321" s="1"/>
    </row>
    <row r="322" spans="1:17" ht="15.75" customHeight="1">
      <c r="A322" s="1"/>
      <c r="B322" s="1"/>
      <c r="C322" s="1"/>
      <c r="D322" s="1"/>
      <c r="E322" s="1"/>
      <c r="F322" s="1"/>
      <c r="G322" s="1"/>
      <c r="H322" s="1"/>
      <c r="I322" s="1"/>
      <c r="J322" s="1"/>
      <c r="K322" s="1"/>
      <c r="L322" s="1"/>
      <c r="M322" s="1"/>
      <c r="N322" s="1"/>
      <c r="O322" s="1"/>
      <c r="P322" s="1"/>
      <c r="Q322" s="1"/>
    </row>
    <row r="323" spans="1:17" ht="15.75" customHeight="1">
      <c r="A323" s="1"/>
      <c r="B323" s="1"/>
      <c r="C323" s="1"/>
      <c r="D323" s="1"/>
      <c r="E323" s="1"/>
      <c r="F323" s="1"/>
      <c r="G323" s="1"/>
      <c r="H323" s="1"/>
      <c r="I323" s="1"/>
      <c r="J323" s="1"/>
      <c r="K323" s="1"/>
      <c r="L323" s="1"/>
      <c r="M323" s="1"/>
      <c r="N323" s="1"/>
      <c r="O323" s="1"/>
      <c r="P323" s="1"/>
      <c r="Q323" s="1"/>
    </row>
    <row r="324" spans="1:17" ht="15.75" customHeight="1">
      <c r="A324" s="1"/>
      <c r="B324" s="1"/>
      <c r="C324" s="1"/>
      <c r="D324" s="1"/>
      <c r="E324" s="1"/>
      <c r="F324" s="1"/>
      <c r="G324" s="1"/>
      <c r="H324" s="1"/>
      <c r="I324" s="1"/>
      <c r="J324" s="1"/>
      <c r="K324" s="1"/>
      <c r="L324" s="1"/>
      <c r="M324" s="1"/>
      <c r="N324" s="1"/>
      <c r="O324" s="1"/>
      <c r="P324" s="1"/>
      <c r="Q324" s="1"/>
    </row>
    <row r="325" spans="1:17" ht="15.75" customHeight="1">
      <c r="A325" s="1"/>
      <c r="B325" s="1"/>
      <c r="C325" s="1"/>
      <c r="D325" s="1"/>
      <c r="E325" s="1"/>
      <c r="F325" s="1"/>
      <c r="G325" s="1"/>
      <c r="H325" s="1"/>
      <c r="I325" s="1"/>
      <c r="J325" s="1"/>
      <c r="K325" s="1"/>
      <c r="L325" s="1"/>
      <c r="M325" s="1"/>
      <c r="N325" s="1"/>
      <c r="O325" s="1"/>
      <c r="P325" s="1"/>
      <c r="Q325" s="1"/>
    </row>
    <row r="326" spans="1:17" ht="15.75" customHeight="1">
      <c r="A326" s="1"/>
      <c r="B326" s="1"/>
      <c r="C326" s="1"/>
      <c r="D326" s="1"/>
      <c r="E326" s="1"/>
      <c r="F326" s="1"/>
      <c r="G326" s="1"/>
      <c r="H326" s="1"/>
      <c r="I326" s="1"/>
      <c r="J326" s="1"/>
      <c r="K326" s="1"/>
      <c r="L326" s="1"/>
      <c r="M326" s="1"/>
      <c r="N326" s="1"/>
      <c r="O326" s="1"/>
      <c r="P326" s="1"/>
      <c r="Q326" s="1"/>
    </row>
    <row r="327" spans="1:17" ht="15.75" customHeight="1">
      <c r="A327" s="1"/>
      <c r="B327" s="1"/>
      <c r="C327" s="1"/>
      <c r="D327" s="1"/>
      <c r="E327" s="1"/>
      <c r="F327" s="1"/>
      <c r="G327" s="1"/>
      <c r="H327" s="1"/>
      <c r="I327" s="1"/>
      <c r="J327" s="1"/>
      <c r="K327" s="1"/>
      <c r="L327" s="1"/>
      <c r="M327" s="1"/>
      <c r="N327" s="1"/>
      <c r="O327" s="1"/>
      <c r="P327" s="1"/>
      <c r="Q327" s="1"/>
    </row>
    <row r="328" spans="1:17" ht="15.75" customHeight="1">
      <c r="A328" s="1"/>
      <c r="B328" s="1"/>
      <c r="C328" s="1"/>
      <c r="D328" s="1"/>
      <c r="E328" s="1"/>
      <c r="F328" s="1"/>
      <c r="G328" s="1"/>
      <c r="H328" s="1"/>
      <c r="I328" s="1"/>
      <c r="J328" s="1"/>
      <c r="K328" s="1"/>
      <c r="L328" s="1"/>
      <c r="M328" s="1"/>
      <c r="N328" s="1"/>
      <c r="O328" s="1"/>
      <c r="P328" s="1"/>
      <c r="Q328" s="1"/>
    </row>
    <row r="329" spans="1:17" ht="15.75" customHeight="1">
      <c r="A329" s="1"/>
      <c r="B329" s="1"/>
      <c r="C329" s="1"/>
      <c r="D329" s="1"/>
      <c r="E329" s="1"/>
      <c r="F329" s="1"/>
      <c r="G329" s="1"/>
      <c r="H329" s="1"/>
      <c r="I329" s="1"/>
      <c r="J329" s="1"/>
      <c r="K329" s="1"/>
      <c r="L329" s="1"/>
      <c r="M329" s="1"/>
      <c r="N329" s="1"/>
      <c r="O329" s="1"/>
      <c r="P329" s="1"/>
      <c r="Q329" s="1"/>
    </row>
    <row r="330" spans="1:17" ht="15.75" customHeight="1">
      <c r="A330" s="1"/>
      <c r="B330" s="1"/>
      <c r="C330" s="1"/>
      <c r="D330" s="1"/>
      <c r="E330" s="1"/>
      <c r="F330" s="1"/>
      <c r="G330" s="1"/>
      <c r="H330" s="1"/>
      <c r="I330" s="1"/>
      <c r="J330" s="1"/>
      <c r="K330" s="1"/>
      <c r="L330" s="1"/>
      <c r="M330" s="1"/>
      <c r="N330" s="1"/>
      <c r="O330" s="1"/>
      <c r="P330" s="1"/>
      <c r="Q330" s="1"/>
    </row>
    <row r="331" spans="1:17" ht="15.75" customHeight="1">
      <c r="A331" s="1"/>
      <c r="B331" s="1"/>
      <c r="C331" s="1"/>
      <c r="D331" s="1"/>
      <c r="E331" s="1"/>
      <c r="F331" s="1"/>
      <c r="G331" s="1"/>
      <c r="H331" s="1"/>
      <c r="I331" s="1"/>
      <c r="J331" s="1"/>
      <c r="K331" s="1"/>
      <c r="L331" s="1"/>
      <c r="M331" s="1"/>
      <c r="N331" s="1"/>
      <c r="O331" s="1"/>
      <c r="P331" s="1"/>
      <c r="Q331" s="1"/>
    </row>
    <row r="332" spans="1:17" ht="15.75" customHeight="1">
      <c r="A332" s="1"/>
      <c r="B332" s="1"/>
      <c r="C332" s="1"/>
      <c r="D332" s="1"/>
      <c r="E332" s="1"/>
      <c r="F332" s="1"/>
      <c r="G332" s="1"/>
      <c r="H332" s="1"/>
      <c r="I332" s="1"/>
      <c r="J332" s="1"/>
      <c r="K332" s="1"/>
      <c r="L332" s="1"/>
      <c r="M332" s="1"/>
      <c r="N332" s="1"/>
      <c r="O332" s="1"/>
      <c r="P332" s="1"/>
      <c r="Q332" s="1"/>
    </row>
    <row r="333" spans="1:17" ht="15.75" customHeight="1">
      <c r="A333" s="1"/>
      <c r="B333" s="1"/>
      <c r="C333" s="1"/>
      <c r="D333" s="1"/>
      <c r="E333" s="1"/>
      <c r="F333" s="1"/>
      <c r="G333" s="1"/>
      <c r="H333" s="1"/>
      <c r="I333" s="1"/>
      <c r="J333" s="1"/>
      <c r="K333" s="1"/>
      <c r="L333" s="1"/>
      <c r="M333" s="1"/>
      <c r="N333" s="1"/>
      <c r="O333" s="1"/>
      <c r="P333" s="1"/>
      <c r="Q333" s="1"/>
    </row>
    <row r="334" spans="1:17" ht="15.75" customHeight="1">
      <c r="A334" s="1"/>
      <c r="B334" s="1"/>
      <c r="C334" s="1"/>
      <c r="D334" s="1"/>
      <c r="E334" s="1"/>
      <c r="F334" s="1"/>
      <c r="G334" s="1"/>
      <c r="H334" s="1"/>
      <c r="I334" s="1"/>
      <c r="J334" s="1"/>
      <c r="K334" s="1"/>
      <c r="L334" s="1"/>
      <c r="M334" s="1"/>
      <c r="N334" s="1"/>
      <c r="O334" s="1"/>
      <c r="P334" s="1"/>
      <c r="Q334" s="1"/>
    </row>
    <row r="335" spans="1:17" ht="15.75" customHeight="1">
      <c r="A335" s="1"/>
      <c r="B335" s="1"/>
      <c r="C335" s="1"/>
      <c r="D335" s="1"/>
      <c r="E335" s="1"/>
      <c r="F335" s="1"/>
      <c r="G335" s="1"/>
      <c r="H335" s="1"/>
      <c r="I335" s="1"/>
      <c r="J335" s="1"/>
      <c r="K335" s="1"/>
      <c r="L335" s="1"/>
      <c r="M335" s="1"/>
      <c r="N335" s="1"/>
      <c r="O335" s="1"/>
      <c r="P335" s="1"/>
      <c r="Q335" s="1"/>
    </row>
    <row r="336" spans="1:17" ht="15.75" customHeight="1">
      <c r="A336" s="1"/>
      <c r="B336" s="1"/>
      <c r="C336" s="1"/>
      <c r="D336" s="1"/>
      <c r="E336" s="1"/>
      <c r="F336" s="1"/>
      <c r="G336" s="1"/>
      <c r="H336" s="1"/>
      <c r="I336" s="1"/>
      <c r="J336" s="1"/>
      <c r="K336" s="1"/>
      <c r="L336" s="1"/>
      <c r="M336" s="1"/>
      <c r="N336" s="1"/>
      <c r="O336" s="1"/>
      <c r="P336" s="1"/>
      <c r="Q336" s="1"/>
    </row>
    <row r="337" spans="1:17" ht="15.75" customHeight="1">
      <c r="A337" s="1"/>
      <c r="B337" s="1"/>
      <c r="C337" s="1"/>
      <c r="D337" s="1"/>
      <c r="E337" s="1"/>
      <c r="F337" s="1"/>
      <c r="G337" s="1"/>
      <c r="H337" s="1"/>
      <c r="I337" s="1"/>
      <c r="J337" s="1"/>
      <c r="K337" s="1"/>
      <c r="L337" s="1"/>
      <c r="M337" s="1"/>
      <c r="N337" s="1"/>
      <c r="O337" s="1"/>
      <c r="P337" s="1"/>
      <c r="Q337" s="1"/>
    </row>
    <row r="338" spans="1:17" ht="15.75" customHeight="1">
      <c r="A338" s="1"/>
      <c r="B338" s="1"/>
      <c r="C338" s="1"/>
      <c r="D338" s="1"/>
      <c r="E338" s="1"/>
      <c r="F338" s="1"/>
      <c r="G338" s="1"/>
      <c r="H338" s="1"/>
      <c r="I338" s="1"/>
      <c r="J338" s="1"/>
      <c r="K338" s="1"/>
      <c r="L338" s="1"/>
      <c r="M338" s="1"/>
      <c r="N338" s="1"/>
      <c r="O338" s="1"/>
      <c r="P338" s="1"/>
      <c r="Q338" s="1"/>
    </row>
    <row r="339" spans="1:17" ht="15.75" customHeight="1">
      <c r="A339" s="1"/>
      <c r="B339" s="1"/>
      <c r="C339" s="1"/>
      <c r="D339" s="1"/>
      <c r="E339" s="1"/>
      <c r="F339" s="1"/>
      <c r="G339" s="1"/>
      <c r="H339" s="1"/>
      <c r="I339" s="1"/>
      <c r="J339" s="1"/>
      <c r="K339" s="1"/>
      <c r="L339" s="1"/>
      <c r="M339" s="1"/>
      <c r="N339" s="1"/>
      <c r="O339" s="1"/>
      <c r="P339" s="1"/>
      <c r="Q339" s="1"/>
    </row>
    <row r="340" spans="1:17" ht="15.75" customHeight="1">
      <c r="A340" s="1"/>
      <c r="B340" s="1"/>
      <c r="C340" s="1"/>
      <c r="D340" s="1"/>
      <c r="E340" s="1"/>
      <c r="F340" s="1"/>
      <c r="G340" s="1"/>
      <c r="H340" s="1"/>
      <c r="I340" s="1"/>
      <c r="J340" s="1"/>
      <c r="K340" s="1"/>
      <c r="L340" s="1"/>
      <c r="M340" s="1"/>
      <c r="N340" s="1"/>
      <c r="O340" s="1"/>
      <c r="P340" s="1"/>
      <c r="Q340" s="1"/>
    </row>
    <row r="341" spans="1:17" ht="15.75" customHeight="1">
      <c r="A341" s="1"/>
      <c r="B341" s="1"/>
      <c r="C341" s="1"/>
      <c r="D341" s="1"/>
      <c r="E341" s="1"/>
      <c r="F341" s="1"/>
      <c r="G341" s="1"/>
      <c r="H341" s="1"/>
      <c r="I341" s="1"/>
      <c r="J341" s="1"/>
      <c r="K341" s="1"/>
      <c r="L341" s="1"/>
      <c r="M341" s="1"/>
      <c r="N341" s="1"/>
      <c r="O341" s="1"/>
      <c r="P341" s="1"/>
      <c r="Q341" s="1"/>
    </row>
    <row r="342" spans="1:17" ht="15.75" customHeight="1">
      <c r="A342" s="1"/>
      <c r="B342" s="1"/>
      <c r="C342" s="1"/>
      <c r="D342" s="1"/>
      <c r="E342" s="1"/>
      <c r="F342" s="1"/>
      <c r="G342" s="1"/>
      <c r="H342" s="1"/>
      <c r="I342" s="1"/>
      <c r="J342" s="1"/>
      <c r="K342" s="1"/>
      <c r="L342" s="1"/>
      <c r="M342" s="1"/>
      <c r="N342" s="1"/>
      <c r="O342" s="1"/>
      <c r="P342" s="1"/>
      <c r="Q342" s="1"/>
    </row>
    <row r="343" spans="1:17" ht="15.75" customHeight="1">
      <c r="A343" s="1"/>
      <c r="B343" s="1"/>
      <c r="C343" s="1"/>
      <c r="D343" s="1"/>
      <c r="E343" s="1"/>
      <c r="F343" s="1"/>
      <c r="G343" s="1"/>
      <c r="H343" s="1"/>
      <c r="I343" s="1"/>
      <c r="J343" s="1"/>
      <c r="K343" s="1"/>
      <c r="L343" s="1"/>
      <c r="M343" s="1"/>
      <c r="N343" s="1"/>
      <c r="O343" s="1"/>
      <c r="P343" s="1"/>
      <c r="Q343" s="1"/>
    </row>
    <row r="344" spans="1:17" ht="15.75" customHeight="1">
      <c r="A344" s="1"/>
      <c r="B344" s="1"/>
      <c r="C344" s="1"/>
      <c r="D344" s="1"/>
      <c r="E344" s="1"/>
      <c r="F344" s="1"/>
      <c r="G344" s="1"/>
      <c r="H344" s="1"/>
      <c r="I344" s="1"/>
      <c r="J344" s="1"/>
      <c r="K344" s="1"/>
      <c r="L344" s="1"/>
      <c r="M344" s="1"/>
      <c r="N344" s="1"/>
      <c r="O344" s="1"/>
      <c r="P344" s="1"/>
      <c r="Q344" s="1"/>
    </row>
    <row r="345" spans="1:17" ht="15.75" customHeight="1">
      <c r="A345" s="1"/>
      <c r="B345" s="1"/>
      <c r="C345" s="1"/>
      <c r="D345" s="1"/>
      <c r="E345" s="1"/>
      <c r="F345" s="1"/>
      <c r="G345" s="1"/>
      <c r="H345" s="1"/>
      <c r="I345" s="1"/>
      <c r="J345" s="1"/>
      <c r="K345" s="1"/>
      <c r="L345" s="1"/>
      <c r="M345" s="1"/>
      <c r="N345" s="1"/>
      <c r="O345" s="1"/>
      <c r="P345" s="1"/>
      <c r="Q345" s="1"/>
    </row>
    <row r="346" spans="1:17" ht="15.75" customHeight="1">
      <c r="A346" s="1"/>
      <c r="B346" s="1"/>
      <c r="C346" s="1"/>
      <c r="D346" s="1"/>
      <c r="E346" s="1"/>
      <c r="F346" s="1"/>
      <c r="G346" s="1"/>
      <c r="H346" s="1"/>
      <c r="I346" s="1"/>
      <c r="J346" s="1"/>
      <c r="K346" s="1"/>
      <c r="L346" s="1"/>
      <c r="M346" s="1"/>
      <c r="N346" s="1"/>
      <c r="O346" s="1"/>
      <c r="P346" s="1"/>
      <c r="Q346" s="1"/>
    </row>
    <row r="347" spans="1:17" ht="15.75" customHeight="1">
      <c r="A347" s="1"/>
      <c r="B347" s="1"/>
      <c r="C347" s="1"/>
      <c r="D347" s="1"/>
      <c r="E347" s="1"/>
      <c r="F347" s="1"/>
      <c r="G347" s="1"/>
      <c r="H347" s="1"/>
      <c r="I347" s="1"/>
      <c r="J347" s="1"/>
      <c r="K347" s="1"/>
      <c r="L347" s="1"/>
      <c r="M347" s="1"/>
      <c r="N347" s="1"/>
      <c r="O347" s="1"/>
      <c r="P347" s="1"/>
      <c r="Q347" s="1"/>
    </row>
    <row r="348" spans="1:17" ht="15.75" customHeight="1">
      <c r="A348" s="1"/>
      <c r="B348" s="1"/>
      <c r="C348" s="1"/>
      <c r="D348" s="1"/>
      <c r="E348" s="1"/>
      <c r="F348" s="1"/>
      <c r="G348" s="1"/>
      <c r="H348" s="1"/>
      <c r="I348" s="1"/>
      <c r="J348" s="1"/>
      <c r="K348" s="1"/>
      <c r="L348" s="1"/>
      <c r="M348" s="1"/>
      <c r="N348" s="1"/>
      <c r="O348" s="1"/>
      <c r="P348" s="1"/>
      <c r="Q348" s="1"/>
    </row>
    <row r="349" spans="1:17" ht="15.75" customHeight="1">
      <c r="A349" s="1"/>
      <c r="B349" s="1"/>
      <c r="C349" s="1"/>
      <c r="D349" s="1"/>
      <c r="E349" s="1"/>
      <c r="F349" s="1"/>
      <c r="G349" s="1"/>
      <c r="H349" s="1"/>
      <c r="I349" s="1"/>
      <c r="J349" s="1"/>
      <c r="K349" s="1"/>
      <c r="L349" s="1"/>
      <c r="M349" s="1"/>
      <c r="N349" s="1"/>
      <c r="O349" s="1"/>
      <c r="P349" s="1"/>
      <c r="Q349" s="1"/>
    </row>
    <row r="350" spans="1:17" ht="15.75" customHeight="1">
      <c r="A350" s="1"/>
      <c r="B350" s="1"/>
      <c r="C350" s="1"/>
      <c r="D350" s="1"/>
      <c r="E350" s="1"/>
      <c r="F350" s="1"/>
      <c r="G350" s="1"/>
      <c r="H350" s="1"/>
      <c r="I350" s="1"/>
      <c r="J350" s="1"/>
      <c r="K350" s="1"/>
      <c r="L350" s="1"/>
      <c r="M350" s="1"/>
      <c r="N350" s="1"/>
      <c r="O350" s="1"/>
      <c r="P350" s="1"/>
      <c r="Q350" s="1"/>
    </row>
    <row r="351" spans="1:17" ht="15.75" customHeight="1">
      <c r="A351" s="1"/>
      <c r="B351" s="1"/>
      <c r="C351" s="1"/>
      <c r="D351" s="1"/>
      <c r="E351" s="1"/>
      <c r="F351" s="1"/>
      <c r="G351" s="1"/>
      <c r="H351" s="1"/>
      <c r="I351" s="1"/>
      <c r="J351" s="1"/>
      <c r="K351" s="1"/>
      <c r="L351" s="1"/>
      <c r="M351" s="1"/>
      <c r="N351" s="1"/>
      <c r="O351" s="1"/>
      <c r="P351" s="1"/>
      <c r="Q351" s="1"/>
    </row>
    <row r="352" spans="1:17" ht="15.75" customHeight="1">
      <c r="A352" s="1"/>
      <c r="B352" s="1"/>
      <c r="C352" s="1"/>
      <c r="D352" s="1"/>
      <c r="E352" s="1"/>
      <c r="F352" s="1"/>
      <c r="G352" s="1"/>
      <c r="H352" s="1"/>
      <c r="I352" s="1"/>
      <c r="J352" s="1"/>
      <c r="K352" s="1"/>
      <c r="L352" s="1"/>
      <c r="M352" s="1"/>
      <c r="N352" s="1"/>
      <c r="O352" s="1"/>
      <c r="P352" s="1"/>
      <c r="Q352" s="1"/>
    </row>
    <row r="353" spans="1:17" ht="15.75" customHeight="1">
      <c r="A353" s="1"/>
      <c r="B353" s="1"/>
      <c r="C353" s="1"/>
      <c r="D353" s="1"/>
      <c r="E353" s="1"/>
      <c r="F353" s="1"/>
      <c r="G353" s="1"/>
      <c r="H353" s="1"/>
      <c r="I353" s="1"/>
      <c r="J353" s="1"/>
      <c r="K353" s="1"/>
      <c r="L353" s="1"/>
      <c r="M353" s="1"/>
      <c r="N353" s="1"/>
      <c r="O353" s="1"/>
      <c r="P353" s="1"/>
      <c r="Q353" s="1"/>
    </row>
    <row r="354" spans="1:17" ht="15.75" customHeight="1">
      <c r="A354" s="1"/>
      <c r="B354" s="1"/>
      <c r="C354" s="1"/>
      <c r="D354" s="1"/>
      <c r="E354" s="1"/>
      <c r="F354" s="1"/>
      <c r="G354" s="1"/>
      <c r="H354" s="1"/>
      <c r="I354" s="1"/>
      <c r="J354" s="1"/>
      <c r="K354" s="1"/>
      <c r="L354" s="1"/>
      <c r="M354" s="1"/>
      <c r="N354" s="1"/>
      <c r="O354" s="1"/>
      <c r="P354" s="1"/>
      <c r="Q354" s="1"/>
    </row>
    <row r="355" spans="1:17" ht="15.75" customHeight="1">
      <c r="A355" s="1"/>
      <c r="B355" s="1"/>
      <c r="C355" s="1"/>
      <c r="D355" s="1"/>
      <c r="E355" s="1"/>
      <c r="F355" s="1"/>
      <c r="G355" s="1"/>
      <c r="H355" s="1"/>
      <c r="I355" s="1"/>
      <c r="J355" s="1"/>
      <c r="K355" s="1"/>
      <c r="L355" s="1"/>
      <c r="M355" s="1"/>
      <c r="N355" s="1"/>
      <c r="O355" s="1"/>
      <c r="P355" s="1"/>
      <c r="Q355" s="1"/>
    </row>
    <row r="356" spans="1:17" ht="15.75" customHeight="1">
      <c r="A356" s="1"/>
      <c r="B356" s="1"/>
      <c r="C356" s="1"/>
      <c r="D356" s="1"/>
      <c r="E356" s="1"/>
      <c r="F356" s="1"/>
      <c r="G356" s="1"/>
      <c r="H356" s="1"/>
      <c r="I356" s="1"/>
      <c r="J356" s="1"/>
      <c r="K356" s="1"/>
      <c r="L356" s="1"/>
      <c r="M356" s="1"/>
      <c r="N356" s="1"/>
      <c r="O356" s="1"/>
      <c r="P356" s="1"/>
      <c r="Q356" s="1"/>
    </row>
    <row r="357" spans="1:17" ht="15.75" customHeight="1">
      <c r="A357" s="1"/>
      <c r="B357" s="1"/>
      <c r="C357" s="1"/>
      <c r="D357" s="1"/>
      <c r="E357" s="1"/>
      <c r="F357" s="1"/>
      <c r="G357" s="1"/>
      <c r="H357" s="1"/>
      <c r="I357" s="1"/>
      <c r="J357" s="1"/>
      <c r="K357" s="1"/>
      <c r="L357" s="1"/>
      <c r="M357" s="1"/>
      <c r="N357" s="1"/>
      <c r="O357" s="1"/>
      <c r="P357" s="1"/>
      <c r="Q357" s="1"/>
    </row>
    <row r="358" spans="1:17" ht="15.75" customHeight="1">
      <c r="A358" s="1"/>
      <c r="B358" s="1"/>
      <c r="C358" s="1"/>
      <c r="D358" s="1"/>
      <c r="E358" s="1"/>
      <c r="F358" s="1"/>
      <c r="G358" s="1"/>
      <c r="H358" s="1"/>
      <c r="I358" s="1"/>
      <c r="J358" s="1"/>
      <c r="K358" s="1"/>
      <c r="L358" s="1"/>
      <c r="M358" s="1"/>
      <c r="N358" s="1"/>
      <c r="O358" s="1"/>
      <c r="P358" s="1"/>
      <c r="Q358" s="1"/>
    </row>
    <row r="359" spans="1:17" ht="15.75" customHeight="1">
      <c r="A359" s="1"/>
      <c r="B359" s="1"/>
      <c r="C359" s="1"/>
      <c r="D359" s="1"/>
      <c r="E359" s="1"/>
      <c r="F359" s="1"/>
      <c r="G359" s="1"/>
      <c r="H359" s="1"/>
      <c r="I359" s="1"/>
      <c r="J359" s="1"/>
      <c r="K359" s="1"/>
      <c r="L359" s="1"/>
      <c r="M359" s="1"/>
      <c r="N359" s="1"/>
      <c r="O359" s="1"/>
      <c r="P359" s="1"/>
      <c r="Q359" s="1"/>
    </row>
    <row r="360" spans="1:17" ht="15.75" customHeight="1">
      <c r="A360" s="1"/>
      <c r="B360" s="1"/>
      <c r="C360" s="1"/>
      <c r="D360" s="1"/>
      <c r="E360" s="1"/>
      <c r="F360" s="1"/>
      <c r="G360" s="1"/>
      <c r="H360" s="1"/>
      <c r="I360" s="1"/>
      <c r="J360" s="1"/>
      <c r="K360" s="1"/>
      <c r="L360" s="1"/>
      <c r="M360" s="1"/>
      <c r="N360" s="1"/>
      <c r="O360" s="1"/>
      <c r="P360" s="1"/>
      <c r="Q360" s="1"/>
    </row>
    <row r="361" spans="1:17" ht="15.75" customHeight="1">
      <c r="A361" s="1"/>
      <c r="B361" s="1"/>
      <c r="C361" s="1"/>
      <c r="D361" s="1"/>
      <c r="E361" s="1"/>
      <c r="F361" s="1"/>
      <c r="G361" s="1"/>
      <c r="H361" s="1"/>
      <c r="I361" s="1"/>
      <c r="J361" s="1"/>
      <c r="K361" s="1"/>
      <c r="L361" s="1"/>
      <c r="M361" s="1"/>
      <c r="N361" s="1"/>
      <c r="O361" s="1"/>
      <c r="P361" s="1"/>
      <c r="Q361" s="1"/>
    </row>
    <row r="362" spans="1:17" ht="15.75" customHeight="1">
      <c r="A362" s="1"/>
      <c r="B362" s="1"/>
      <c r="C362" s="1"/>
      <c r="D362" s="1"/>
      <c r="E362" s="1"/>
      <c r="F362" s="1"/>
      <c r="G362" s="1"/>
      <c r="H362" s="1"/>
      <c r="I362" s="1"/>
      <c r="J362" s="1"/>
      <c r="K362" s="1"/>
      <c r="L362" s="1"/>
      <c r="M362" s="1"/>
      <c r="N362" s="1"/>
      <c r="O362" s="1"/>
      <c r="P362" s="1"/>
      <c r="Q362" s="1"/>
    </row>
    <row r="363" spans="1:17" ht="15.75" customHeight="1">
      <c r="A363" s="1"/>
      <c r="B363" s="1"/>
      <c r="C363" s="1"/>
      <c r="D363" s="1"/>
      <c r="E363" s="1"/>
      <c r="F363" s="1"/>
      <c r="G363" s="1"/>
      <c r="H363" s="1"/>
      <c r="I363" s="1"/>
      <c r="J363" s="1"/>
      <c r="K363" s="1"/>
      <c r="L363" s="1"/>
      <c r="M363" s="1"/>
      <c r="N363" s="1"/>
      <c r="O363" s="1"/>
      <c r="P363" s="1"/>
      <c r="Q363" s="1"/>
    </row>
    <row r="364" spans="1:17" ht="15.75" customHeight="1">
      <c r="A364" s="1"/>
      <c r="B364" s="1"/>
      <c r="C364" s="1"/>
      <c r="D364" s="1"/>
      <c r="E364" s="1"/>
      <c r="F364" s="1"/>
      <c r="G364" s="1"/>
      <c r="H364" s="1"/>
      <c r="I364" s="1"/>
      <c r="J364" s="1"/>
      <c r="K364" s="1"/>
      <c r="L364" s="1"/>
      <c r="M364" s="1"/>
      <c r="N364" s="1"/>
      <c r="O364" s="1"/>
      <c r="P364" s="1"/>
      <c r="Q364" s="1"/>
    </row>
    <row r="365" spans="1:17" ht="15.75" customHeight="1">
      <c r="A365" s="1"/>
      <c r="B365" s="1"/>
      <c r="C365" s="1"/>
      <c r="D365" s="1"/>
      <c r="E365" s="1"/>
      <c r="F365" s="1"/>
      <c r="G365" s="1"/>
      <c r="H365" s="1"/>
      <c r="I365" s="1"/>
      <c r="J365" s="1"/>
      <c r="K365" s="1"/>
      <c r="L365" s="1"/>
      <c r="M365" s="1"/>
      <c r="N365" s="1"/>
      <c r="O365" s="1"/>
      <c r="P365" s="1"/>
      <c r="Q365" s="1"/>
    </row>
    <row r="366" spans="1:17" ht="15.75" customHeight="1">
      <c r="A366" s="1"/>
      <c r="B366" s="1"/>
      <c r="C366" s="1"/>
      <c r="D366" s="1"/>
      <c r="E366" s="1"/>
      <c r="F366" s="1"/>
      <c r="G366" s="1"/>
      <c r="H366" s="1"/>
      <c r="I366" s="1"/>
      <c r="J366" s="1"/>
      <c r="K366" s="1"/>
      <c r="L366" s="1"/>
      <c r="M366" s="1"/>
      <c r="N366" s="1"/>
      <c r="O366" s="1"/>
      <c r="P366" s="1"/>
      <c r="Q366" s="1"/>
    </row>
    <row r="367" spans="1:17" ht="15.75" customHeight="1">
      <c r="A367" s="1"/>
      <c r="B367" s="1"/>
      <c r="C367" s="1"/>
      <c r="D367" s="1"/>
      <c r="E367" s="1"/>
      <c r="F367" s="1"/>
      <c r="G367" s="1"/>
      <c r="H367" s="1"/>
      <c r="I367" s="1"/>
      <c r="J367" s="1"/>
      <c r="K367" s="1"/>
      <c r="L367" s="1"/>
      <c r="M367" s="1"/>
      <c r="N367" s="1"/>
      <c r="O367" s="1"/>
      <c r="P367" s="1"/>
      <c r="Q367" s="1"/>
    </row>
    <row r="368" spans="1:17" ht="15.75" customHeight="1">
      <c r="A368" s="1"/>
      <c r="B368" s="1"/>
      <c r="C368" s="1"/>
      <c r="D368" s="1"/>
      <c r="E368" s="1"/>
      <c r="F368" s="1"/>
      <c r="G368" s="1"/>
      <c r="H368" s="1"/>
      <c r="I368" s="1"/>
      <c r="J368" s="1"/>
      <c r="K368" s="1"/>
      <c r="L368" s="1"/>
      <c r="M368" s="1"/>
      <c r="N368" s="1"/>
      <c r="O368" s="1"/>
      <c r="P368" s="1"/>
      <c r="Q368" s="1"/>
    </row>
    <row r="369" spans="1:17" ht="15.75" customHeight="1">
      <c r="A369" s="1"/>
      <c r="B369" s="1"/>
      <c r="C369" s="1"/>
      <c r="D369" s="1"/>
      <c r="E369" s="1"/>
      <c r="F369" s="1"/>
      <c r="G369" s="1"/>
      <c r="H369" s="1"/>
      <c r="I369" s="1"/>
      <c r="J369" s="1"/>
      <c r="K369" s="1"/>
      <c r="L369" s="1"/>
      <c r="M369" s="1"/>
      <c r="N369" s="1"/>
      <c r="O369" s="1"/>
      <c r="P369" s="1"/>
      <c r="Q369" s="1"/>
    </row>
    <row r="370" spans="1:17" ht="15.75" customHeight="1">
      <c r="A370" s="1"/>
      <c r="B370" s="1"/>
      <c r="C370" s="1"/>
      <c r="D370" s="1"/>
      <c r="E370" s="1"/>
      <c r="F370" s="1"/>
      <c r="G370" s="1"/>
      <c r="H370" s="1"/>
      <c r="I370" s="1"/>
      <c r="J370" s="1"/>
      <c r="K370" s="1"/>
      <c r="L370" s="1"/>
      <c r="M370" s="1"/>
      <c r="N370" s="1"/>
      <c r="O370" s="1"/>
      <c r="P370" s="1"/>
      <c r="Q370" s="1"/>
    </row>
    <row r="371" spans="1:17" ht="15.75" customHeight="1">
      <c r="A371" s="1"/>
      <c r="B371" s="1"/>
      <c r="C371" s="1"/>
      <c r="D371" s="1"/>
      <c r="E371" s="1"/>
      <c r="F371" s="1"/>
      <c r="G371" s="1"/>
      <c r="H371" s="1"/>
      <c r="I371" s="1"/>
      <c r="J371" s="1"/>
      <c r="K371" s="1"/>
      <c r="L371" s="1"/>
      <c r="M371" s="1"/>
      <c r="N371" s="1"/>
      <c r="O371" s="1"/>
      <c r="P371" s="1"/>
      <c r="Q371" s="1"/>
    </row>
    <row r="372" spans="1:17" ht="15.75" customHeight="1">
      <c r="A372" s="1"/>
      <c r="B372" s="1"/>
      <c r="C372" s="1"/>
      <c r="D372" s="1"/>
      <c r="E372" s="1"/>
      <c r="F372" s="1"/>
      <c r="G372" s="1"/>
      <c r="H372" s="1"/>
      <c r="I372" s="1"/>
      <c r="J372" s="1"/>
      <c r="K372" s="1"/>
      <c r="L372" s="1"/>
      <c r="M372" s="1"/>
      <c r="N372" s="1"/>
      <c r="O372" s="1"/>
      <c r="P372" s="1"/>
      <c r="Q372" s="1"/>
    </row>
    <row r="373" spans="1:17" ht="15.75" customHeight="1">
      <c r="A373" s="1"/>
      <c r="B373" s="1"/>
      <c r="C373" s="1"/>
      <c r="D373" s="1"/>
      <c r="E373" s="1"/>
      <c r="F373" s="1"/>
      <c r="G373" s="1"/>
      <c r="H373" s="1"/>
      <c r="I373" s="1"/>
      <c r="J373" s="1"/>
      <c r="K373" s="1"/>
      <c r="L373" s="1"/>
      <c r="M373" s="1"/>
      <c r="N373" s="1"/>
      <c r="O373" s="1"/>
      <c r="P373" s="1"/>
      <c r="Q373" s="1"/>
    </row>
    <row r="374" spans="1:17" ht="15.75" customHeight="1">
      <c r="A374" s="1"/>
      <c r="B374" s="1"/>
      <c r="C374" s="1"/>
      <c r="D374" s="1"/>
      <c r="E374" s="1"/>
      <c r="F374" s="1"/>
      <c r="G374" s="1"/>
      <c r="H374" s="1"/>
      <c r="I374" s="1"/>
      <c r="J374" s="1"/>
      <c r="K374" s="1"/>
      <c r="L374" s="1"/>
      <c r="M374" s="1"/>
      <c r="N374" s="1"/>
      <c r="O374" s="1"/>
      <c r="P374" s="1"/>
      <c r="Q374" s="1"/>
    </row>
    <row r="375" spans="1:17" ht="15.75" customHeight="1">
      <c r="A375" s="1"/>
      <c r="B375" s="1"/>
      <c r="C375" s="1"/>
      <c r="D375" s="1"/>
      <c r="E375" s="1"/>
      <c r="F375" s="1"/>
      <c r="G375" s="1"/>
      <c r="H375" s="1"/>
      <c r="I375" s="1"/>
      <c r="J375" s="1"/>
      <c r="K375" s="1"/>
      <c r="L375" s="1"/>
      <c r="M375" s="1"/>
      <c r="N375" s="1"/>
      <c r="O375" s="1"/>
      <c r="P375" s="1"/>
      <c r="Q375" s="1"/>
    </row>
    <row r="376" spans="1:17" ht="15.75" customHeight="1">
      <c r="A376" s="1"/>
      <c r="B376" s="1"/>
      <c r="C376" s="1"/>
      <c r="D376" s="1"/>
      <c r="E376" s="1"/>
      <c r="F376" s="1"/>
      <c r="G376" s="1"/>
      <c r="H376" s="1"/>
      <c r="I376" s="1"/>
      <c r="J376" s="1"/>
      <c r="K376" s="1"/>
      <c r="L376" s="1"/>
      <c r="M376" s="1"/>
      <c r="N376" s="1"/>
      <c r="O376" s="1"/>
      <c r="P376" s="1"/>
      <c r="Q376" s="1"/>
    </row>
    <row r="377" spans="1:17" ht="15.75" customHeight="1">
      <c r="A377" s="1"/>
      <c r="B377" s="1"/>
      <c r="C377" s="1"/>
      <c r="D377" s="1"/>
      <c r="E377" s="1"/>
      <c r="F377" s="1"/>
      <c r="G377" s="1"/>
      <c r="H377" s="1"/>
      <c r="I377" s="1"/>
      <c r="J377" s="1"/>
      <c r="K377" s="1"/>
      <c r="L377" s="1"/>
      <c r="M377" s="1"/>
      <c r="N377" s="1"/>
      <c r="O377" s="1"/>
      <c r="P377" s="1"/>
      <c r="Q377" s="1"/>
    </row>
    <row r="378" spans="1:17" ht="15.75" customHeight="1">
      <c r="A378" s="1"/>
      <c r="B378" s="1"/>
      <c r="C378" s="1"/>
      <c r="D378" s="1"/>
      <c r="E378" s="1"/>
      <c r="F378" s="1"/>
      <c r="G378" s="1"/>
      <c r="H378" s="1"/>
      <c r="I378" s="1"/>
      <c r="J378" s="1"/>
      <c r="K378" s="1"/>
      <c r="L378" s="1"/>
      <c r="M378" s="1"/>
      <c r="N378" s="1"/>
      <c r="O378" s="1"/>
      <c r="P378" s="1"/>
      <c r="Q378" s="1"/>
    </row>
    <row r="379" spans="1:17" ht="15.75" customHeight="1">
      <c r="A379" s="1"/>
      <c r="B379" s="1"/>
      <c r="C379" s="1"/>
      <c r="D379" s="1"/>
      <c r="E379" s="1"/>
      <c r="F379" s="1"/>
      <c r="G379" s="1"/>
      <c r="H379" s="1"/>
      <c r="I379" s="1"/>
      <c r="J379" s="1"/>
      <c r="K379" s="1"/>
      <c r="L379" s="1"/>
      <c r="M379" s="1"/>
      <c r="N379" s="1"/>
      <c r="O379" s="1"/>
      <c r="P379" s="1"/>
      <c r="Q379" s="1"/>
    </row>
    <row r="380" spans="1:17" ht="15.75" customHeight="1">
      <c r="A380" s="1"/>
      <c r="B380" s="1"/>
      <c r="C380" s="1"/>
      <c r="D380" s="1"/>
      <c r="E380" s="1"/>
      <c r="F380" s="1"/>
      <c r="G380" s="1"/>
      <c r="H380" s="1"/>
      <c r="I380" s="1"/>
      <c r="J380" s="1"/>
      <c r="K380" s="1"/>
      <c r="L380" s="1"/>
      <c r="M380" s="1"/>
      <c r="N380" s="1"/>
      <c r="O380" s="1"/>
      <c r="P380" s="1"/>
      <c r="Q380" s="1"/>
    </row>
    <row r="381" spans="1:17" ht="15.75" customHeight="1">
      <c r="A381" s="1"/>
      <c r="B381" s="1"/>
      <c r="C381" s="1"/>
      <c r="D381" s="1"/>
      <c r="E381" s="1"/>
      <c r="F381" s="1"/>
      <c r="G381" s="1"/>
      <c r="H381" s="1"/>
      <c r="I381" s="1"/>
      <c r="J381" s="1"/>
      <c r="K381" s="1"/>
      <c r="L381" s="1"/>
      <c r="M381" s="1"/>
      <c r="N381" s="1"/>
      <c r="O381" s="1"/>
      <c r="P381" s="1"/>
      <c r="Q381" s="1"/>
    </row>
    <row r="382" spans="1:17" ht="15.75" customHeight="1">
      <c r="A382" s="1"/>
      <c r="B382" s="1"/>
      <c r="C382" s="1"/>
      <c r="D382" s="1"/>
      <c r="E382" s="1"/>
      <c r="F382" s="1"/>
      <c r="G382" s="1"/>
      <c r="H382" s="1"/>
      <c r="I382" s="1"/>
      <c r="J382" s="1"/>
      <c r="K382" s="1"/>
      <c r="L382" s="1"/>
      <c r="M382" s="1"/>
      <c r="N382" s="1"/>
      <c r="O382" s="1"/>
      <c r="P382" s="1"/>
      <c r="Q382" s="1"/>
    </row>
    <row r="383" spans="1:17" ht="15.75" customHeight="1">
      <c r="A383" s="1"/>
      <c r="B383" s="1"/>
      <c r="C383" s="1"/>
      <c r="D383" s="1"/>
      <c r="E383" s="1"/>
      <c r="F383" s="1"/>
      <c r="G383" s="1"/>
      <c r="H383" s="1"/>
      <c r="I383" s="1"/>
      <c r="J383" s="1"/>
      <c r="K383" s="1"/>
      <c r="L383" s="1"/>
      <c r="M383" s="1"/>
      <c r="N383" s="1"/>
      <c r="O383" s="1"/>
      <c r="P383" s="1"/>
      <c r="Q383" s="1"/>
    </row>
    <row r="384" spans="1:17" ht="15.75" customHeight="1">
      <c r="A384" s="1"/>
      <c r="B384" s="1"/>
      <c r="C384" s="1"/>
      <c r="D384" s="1"/>
      <c r="E384" s="1"/>
      <c r="F384" s="1"/>
      <c r="G384" s="1"/>
      <c r="H384" s="1"/>
      <c r="I384" s="1"/>
      <c r="J384" s="1"/>
      <c r="K384" s="1"/>
      <c r="L384" s="1"/>
      <c r="M384" s="1"/>
      <c r="N384" s="1"/>
      <c r="O384" s="1"/>
      <c r="P384" s="1"/>
      <c r="Q384" s="1"/>
    </row>
    <row r="385" spans="1:17" ht="15.75" customHeight="1">
      <c r="A385" s="1"/>
      <c r="B385" s="1"/>
      <c r="C385" s="1"/>
      <c r="D385" s="1"/>
      <c r="E385" s="1"/>
      <c r="F385" s="1"/>
      <c r="G385" s="1"/>
      <c r="H385" s="1"/>
      <c r="I385" s="1"/>
      <c r="J385" s="1"/>
      <c r="K385" s="1"/>
      <c r="L385" s="1"/>
      <c r="M385" s="1"/>
      <c r="N385" s="1"/>
      <c r="O385" s="1"/>
      <c r="P385" s="1"/>
      <c r="Q385" s="1"/>
    </row>
    <row r="386" spans="1:17" ht="15.75" customHeight="1">
      <c r="A386" s="1"/>
      <c r="B386" s="1"/>
      <c r="C386" s="1"/>
      <c r="D386" s="1"/>
      <c r="E386" s="1"/>
      <c r="F386" s="1"/>
      <c r="G386" s="1"/>
      <c r="H386" s="1"/>
      <c r="I386" s="1"/>
      <c r="J386" s="1"/>
      <c r="K386" s="1"/>
      <c r="L386" s="1"/>
      <c r="M386" s="1"/>
      <c r="N386" s="1"/>
      <c r="O386" s="1"/>
      <c r="P386" s="1"/>
      <c r="Q386" s="1"/>
    </row>
    <row r="387" spans="1:17" ht="15.75" customHeight="1">
      <c r="A387" s="1"/>
      <c r="B387" s="1"/>
      <c r="C387" s="1"/>
      <c r="D387" s="1"/>
      <c r="E387" s="1"/>
      <c r="F387" s="1"/>
      <c r="G387" s="1"/>
      <c r="H387" s="1"/>
      <c r="I387" s="1"/>
      <c r="J387" s="1"/>
      <c r="K387" s="1"/>
      <c r="L387" s="1"/>
      <c r="M387" s="1"/>
      <c r="N387" s="1"/>
      <c r="O387" s="1"/>
      <c r="P387" s="1"/>
      <c r="Q387" s="1"/>
    </row>
    <row r="388" spans="1:17" ht="15.75" customHeight="1">
      <c r="A388" s="1"/>
      <c r="B388" s="1"/>
      <c r="C388" s="1"/>
      <c r="D388" s="1"/>
      <c r="E388" s="1"/>
      <c r="F388" s="1"/>
      <c r="G388" s="1"/>
      <c r="H388" s="1"/>
      <c r="I388" s="1"/>
      <c r="J388" s="1"/>
      <c r="K388" s="1"/>
      <c r="L388" s="1"/>
      <c r="M388" s="1"/>
      <c r="N388" s="1"/>
      <c r="O388" s="1"/>
      <c r="P388" s="1"/>
      <c r="Q388" s="1"/>
    </row>
    <row r="389" spans="1:17" ht="15.75" customHeight="1">
      <c r="A389" s="1"/>
      <c r="B389" s="1"/>
      <c r="C389" s="1"/>
      <c r="D389" s="1"/>
      <c r="E389" s="1"/>
      <c r="F389" s="1"/>
      <c r="G389" s="1"/>
      <c r="H389" s="1"/>
      <c r="I389" s="1"/>
      <c r="J389" s="1"/>
      <c r="K389" s="1"/>
      <c r="L389" s="1"/>
      <c r="M389" s="1"/>
      <c r="N389" s="1"/>
      <c r="O389" s="1"/>
      <c r="P389" s="1"/>
      <c r="Q389" s="1"/>
    </row>
    <row r="390" spans="1:17" ht="15.75" customHeight="1">
      <c r="A390" s="1"/>
      <c r="B390" s="1"/>
      <c r="C390" s="1"/>
      <c r="D390" s="1"/>
      <c r="E390" s="1"/>
      <c r="F390" s="1"/>
      <c r="G390" s="1"/>
      <c r="H390" s="1"/>
      <c r="I390" s="1"/>
      <c r="J390" s="1"/>
      <c r="K390" s="1"/>
      <c r="L390" s="1"/>
      <c r="M390" s="1"/>
      <c r="N390" s="1"/>
      <c r="O390" s="1"/>
      <c r="P390" s="1"/>
      <c r="Q390" s="1"/>
    </row>
    <row r="391" spans="1:17" ht="15.75" customHeight="1">
      <c r="A391" s="1"/>
      <c r="B391" s="1"/>
      <c r="C391" s="1"/>
      <c r="D391" s="1"/>
      <c r="E391" s="1"/>
      <c r="F391" s="1"/>
      <c r="G391" s="1"/>
      <c r="H391" s="1"/>
      <c r="I391" s="1"/>
      <c r="J391" s="1"/>
      <c r="K391" s="1"/>
      <c r="L391" s="1"/>
      <c r="M391" s="1"/>
      <c r="N391" s="1"/>
      <c r="O391" s="1"/>
      <c r="P391" s="1"/>
      <c r="Q391" s="1"/>
    </row>
    <row r="392" spans="1:17" ht="15.75" customHeight="1">
      <c r="A392" s="1"/>
      <c r="B392" s="1"/>
      <c r="C392" s="1"/>
      <c r="D392" s="1"/>
      <c r="E392" s="1"/>
      <c r="F392" s="1"/>
      <c r="G392" s="1"/>
      <c r="H392" s="1"/>
      <c r="I392" s="1"/>
      <c r="J392" s="1"/>
      <c r="K392" s="1"/>
      <c r="L392" s="1"/>
      <c r="M392" s="1"/>
      <c r="N392" s="1"/>
      <c r="O392" s="1"/>
      <c r="P392" s="1"/>
      <c r="Q392" s="1"/>
    </row>
    <row r="393" spans="1:17" ht="15.75" customHeight="1">
      <c r="A393" s="1"/>
      <c r="B393" s="1"/>
      <c r="C393" s="1"/>
      <c r="D393" s="1"/>
      <c r="E393" s="1"/>
      <c r="F393" s="1"/>
      <c r="G393" s="1"/>
      <c r="H393" s="1"/>
      <c r="I393" s="1"/>
      <c r="J393" s="1"/>
      <c r="K393" s="1"/>
      <c r="L393" s="1"/>
      <c r="M393" s="1"/>
      <c r="N393" s="1"/>
      <c r="O393" s="1"/>
      <c r="P393" s="1"/>
      <c r="Q393" s="1"/>
    </row>
    <row r="394" spans="1:17" ht="15.75" customHeight="1">
      <c r="A394" s="1"/>
      <c r="B394" s="1"/>
      <c r="C394" s="1"/>
      <c r="D394" s="1"/>
      <c r="E394" s="1"/>
      <c r="F394" s="1"/>
      <c r="G394" s="1"/>
      <c r="H394" s="1"/>
      <c r="I394" s="1"/>
      <c r="J394" s="1"/>
      <c r="K394" s="1"/>
      <c r="L394" s="1"/>
      <c r="M394" s="1"/>
      <c r="N394" s="1"/>
      <c r="O394" s="1"/>
      <c r="P394" s="1"/>
      <c r="Q394" s="1"/>
    </row>
    <row r="395" spans="1:17" ht="15.75" customHeight="1">
      <c r="A395" s="1"/>
      <c r="B395" s="1"/>
      <c r="C395" s="1"/>
      <c r="D395" s="1"/>
      <c r="E395" s="1"/>
      <c r="F395" s="1"/>
      <c r="G395" s="1"/>
      <c r="H395" s="1"/>
      <c r="I395" s="1"/>
      <c r="J395" s="1"/>
      <c r="K395" s="1"/>
      <c r="L395" s="1"/>
      <c r="M395" s="1"/>
      <c r="N395" s="1"/>
      <c r="O395" s="1"/>
      <c r="P395" s="1"/>
      <c r="Q395" s="1"/>
    </row>
    <row r="396" spans="1:17" ht="15.75" customHeight="1">
      <c r="A396" s="1"/>
      <c r="B396" s="1"/>
      <c r="C396" s="1"/>
      <c r="D396" s="1"/>
      <c r="E396" s="1"/>
      <c r="F396" s="1"/>
      <c r="G396" s="1"/>
      <c r="H396" s="1"/>
      <c r="I396" s="1"/>
      <c r="J396" s="1"/>
      <c r="K396" s="1"/>
      <c r="L396" s="1"/>
      <c r="M396" s="1"/>
      <c r="N396" s="1"/>
      <c r="O396" s="1"/>
      <c r="P396" s="1"/>
      <c r="Q396" s="1"/>
    </row>
    <row r="397" spans="1:17" ht="15.75" customHeight="1">
      <c r="A397" s="1"/>
      <c r="B397" s="1"/>
      <c r="C397" s="1"/>
      <c r="D397" s="1"/>
      <c r="E397" s="1"/>
      <c r="F397" s="1"/>
      <c r="G397" s="1"/>
      <c r="H397" s="1"/>
      <c r="I397" s="1"/>
      <c r="J397" s="1"/>
      <c r="K397" s="1"/>
      <c r="L397" s="1"/>
      <c r="M397" s="1"/>
      <c r="N397" s="1"/>
      <c r="O397" s="1"/>
      <c r="P397" s="1"/>
      <c r="Q397" s="1"/>
    </row>
    <row r="398" spans="1:17" ht="15.75" customHeight="1">
      <c r="A398" s="1"/>
      <c r="B398" s="1"/>
      <c r="C398" s="1"/>
      <c r="D398" s="1"/>
      <c r="E398" s="1"/>
      <c r="F398" s="1"/>
      <c r="G398" s="1"/>
      <c r="H398" s="1"/>
      <c r="I398" s="1"/>
      <c r="J398" s="1"/>
      <c r="K398" s="1"/>
      <c r="L398" s="1"/>
      <c r="M398" s="1"/>
      <c r="N398" s="1"/>
      <c r="O398" s="1"/>
      <c r="P398" s="1"/>
      <c r="Q398" s="1"/>
    </row>
    <row r="399" spans="1:17" ht="15.75" customHeight="1">
      <c r="A399" s="1"/>
      <c r="B399" s="1"/>
      <c r="C399" s="1"/>
      <c r="D399" s="1"/>
      <c r="E399" s="1"/>
      <c r="F399" s="1"/>
      <c r="G399" s="1"/>
      <c r="H399" s="1"/>
      <c r="I399" s="1"/>
      <c r="J399" s="1"/>
      <c r="K399" s="1"/>
      <c r="L399" s="1"/>
      <c r="M399" s="1"/>
      <c r="N399" s="1"/>
      <c r="O399" s="1"/>
      <c r="P399" s="1"/>
      <c r="Q399" s="1"/>
    </row>
    <row r="400" spans="1:17" ht="15.75" customHeight="1">
      <c r="A400" s="1"/>
      <c r="B400" s="1"/>
      <c r="C400" s="1"/>
      <c r="D400" s="1"/>
      <c r="E400" s="1"/>
      <c r="F400" s="1"/>
      <c r="G400" s="1"/>
      <c r="H400" s="1"/>
      <c r="I400" s="1"/>
      <c r="J400" s="1"/>
      <c r="K400" s="1"/>
      <c r="L400" s="1"/>
      <c r="M400" s="1"/>
      <c r="N400" s="1"/>
      <c r="O400" s="1"/>
      <c r="P400" s="1"/>
      <c r="Q400" s="1"/>
    </row>
    <row r="401" spans="1:17" ht="15.75" customHeight="1">
      <c r="A401" s="1"/>
      <c r="B401" s="1"/>
      <c r="C401" s="1"/>
      <c r="D401" s="1"/>
      <c r="E401" s="1"/>
      <c r="F401" s="1"/>
      <c r="G401" s="1"/>
      <c r="H401" s="1"/>
      <c r="I401" s="1"/>
      <c r="J401" s="1"/>
      <c r="K401" s="1"/>
      <c r="L401" s="1"/>
      <c r="M401" s="1"/>
      <c r="N401" s="1"/>
      <c r="O401" s="1"/>
      <c r="P401" s="1"/>
      <c r="Q401" s="1"/>
    </row>
    <row r="402" spans="1:17" ht="15.75" customHeight="1">
      <c r="A402" s="1"/>
      <c r="B402" s="1"/>
      <c r="C402" s="1"/>
      <c r="D402" s="1"/>
      <c r="E402" s="1"/>
      <c r="F402" s="1"/>
      <c r="G402" s="1"/>
      <c r="H402" s="1"/>
      <c r="I402" s="1"/>
      <c r="J402" s="1"/>
      <c r="K402" s="1"/>
      <c r="L402" s="1"/>
      <c r="M402" s="1"/>
      <c r="N402" s="1"/>
      <c r="O402" s="1"/>
      <c r="P402" s="1"/>
      <c r="Q402" s="1"/>
    </row>
    <row r="403" spans="1:17" ht="15.75" customHeight="1">
      <c r="A403" s="1"/>
      <c r="B403" s="1"/>
      <c r="C403" s="1"/>
      <c r="D403" s="1"/>
      <c r="E403" s="1"/>
      <c r="F403" s="1"/>
      <c r="G403" s="1"/>
      <c r="H403" s="1"/>
      <c r="I403" s="1"/>
      <c r="J403" s="1"/>
      <c r="K403" s="1"/>
      <c r="L403" s="1"/>
      <c r="M403" s="1"/>
      <c r="N403" s="1"/>
      <c r="O403" s="1"/>
      <c r="P403" s="1"/>
      <c r="Q403" s="1"/>
    </row>
    <row r="404" spans="1:17" ht="15.75" customHeight="1">
      <c r="A404" s="1"/>
      <c r="B404" s="1"/>
      <c r="C404" s="1"/>
      <c r="D404" s="1"/>
      <c r="E404" s="1"/>
      <c r="F404" s="1"/>
      <c r="G404" s="1"/>
      <c r="H404" s="1"/>
      <c r="I404" s="1"/>
      <c r="J404" s="1"/>
      <c r="K404" s="1"/>
      <c r="L404" s="1"/>
      <c r="M404" s="1"/>
      <c r="N404" s="1"/>
      <c r="O404" s="1"/>
      <c r="P404" s="1"/>
      <c r="Q404" s="1"/>
    </row>
    <row r="405" spans="1:17" ht="15.75" customHeight="1">
      <c r="A405" s="1"/>
      <c r="B405" s="1"/>
      <c r="C405" s="1"/>
      <c r="D405" s="1"/>
      <c r="E405" s="1"/>
      <c r="F405" s="1"/>
      <c r="G405" s="1"/>
      <c r="H405" s="1"/>
      <c r="I405" s="1"/>
      <c r="J405" s="1"/>
      <c r="K405" s="1"/>
      <c r="L405" s="1"/>
      <c r="M405" s="1"/>
      <c r="N405" s="1"/>
      <c r="O405" s="1"/>
      <c r="P405" s="1"/>
      <c r="Q405" s="1"/>
    </row>
    <row r="406" spans="1:17" ht="15.75" customHeight="1">
      <c r="A406" s="1"/>
      <c r="B406" s="1"/>
      <c r="C406" s="1"/>
      <c r="D406" s="1"/>
      <c r="E406" s="1"/>
      <c r="F406" s="1"/>
      <c r="G406" s="1"/>
      <c r="H406" s="1"/>
      <c r="I406" s="1"/>
      <c r="J406" s="1"/>
      <c r="K406" s="1"/>
      <c r="L406" s="1"/>
      <c r="M406" s="1"/>
      <c r="N406" s="1"/>
      <c r="O406" s="1"/>
      <c r="P406" s="1"/>
      <c r="Q406" s="1"/>
    </row>
    <row r="407" spans="1:17" ht="15.75" customHeight="1">
      <c r="A407" s="1"/>
      <c r="B407" s="1"/>
      <c r="C407" s="1"/>
      <c r="D407" s="1"/>
      <c r="E407" s="1"/>
      <c r="F407" s="1"/>
      <c r="G407" s="1"/>
      <c r="H407" s="1"/>
      <c r="I407" s="1"/>
      <c r="J407" s="1"/>
      <c r="K407" s="1"/>
      <c r="L407" s="1"/>
      <c r="M407" s="1"/>
      <c r="N407" s="1"/>
      <c r="O407" s="1"/>
      <c r="P407" s="1"/>
      <c r="Q407" s="1"/>
    </row>
    <row r="408" spans="1:17" ht="15.75" customHeight="1">
      <c r="A408" s="1"/>
      <c r="B408" s="1"/>
      <c r="C408" s="1"/>
      <c r="D408" s="1"/>
      <c r="E408" s="1"/>
      <c r="F408" s="1"/>
      <c r="G408" s="1"/>
      <c r="H408" s="1"/>
      <c r="I408" s="1"/>
      <c r="J408" s="1"/>
      <c r="K408" s="1"/>
      <c r="L408" s="1"/>
      <c r="M408" s="1"/>
      <c r="N408" s="1"/>
      <c r="O408" s="1"/>
      <c r="P408" s="1"/>
      <c r="Q408" s="1"/>
    </row>
    <row r="409" spans="1:17" ht="15.75" customHeight="1">
      <c r="A409" s="1"/>
      <c r="B409" s="1"/>
      <c r="C409" s="1"/>
      <c r="D409" s="1"/>
      <c r="E409" s="1"/>
      <c r="F409" s="1"/>
      <c r="G409" s="1"/>
      <c r="H409" s="1"/>
      <c r="I409" s="1"/>
      <c r="J409" s="1"/>
      <c r="K409" s="1"/>
      <c r="L409" s="1"/>
      <c r="M409" s="1"/>
      <c r="N409" s="1"/>
      <c r="O409" s="1"/>
      <c r="P409" s="1"/>
      <c r="Q409" s="1"/>
    </row>
    <row r="410" spans="1:17" ht="15.75" customHeight="1">
      <c r="A410" s="1"/>
      <c r="B410" s="1"/>
      <c r="C410" s="1"/>
      <c r="D410" s="1"/>
      <c r="E410" s="1"/>
      <c r="F410" s="1"/>
      <c r="G410" s="1"/>
      <c r="H410" s="1"/>
      <c r="I410" s="1"/>
      <c r="J410" s="1"/>
      <c r="K410" s="1"/>
      <c r="L410" s="1"/>
      <c r="M410" s="1"/>
      <c r="N410" s="1"/>
      <c r="O410" s="1"/>
      <c r="P410" s="1"/>
      <c r="Q410" s="1"/>
    </row>
    <row r="411" spans="1:17" ht="15.75" customHeight="1">
      <c r="A411" s="1"/>
      <c r="B411" s="1"/>
      <c r="C411" s="1"/>
      <c r="D411" s="1"/>
      <c r="E411" s="1"/>
      <c r="F411" s="1"/>
      <c r="G411" s="1"/>
      <c r="H411" s="1"/>
      <c r="I411" s="1"/>
      <c r="J411" s="1"/>
      <c r="K411" s="1"/>
      <c r="L411" s="1"/>
      <c r="M411" s="1"/>
      <c r="N411" s="1"/>
      <c r="O411" s="1"/>
      <c r="P411" s="1"/>
      <c r="Q411" s="1"/>
    </row>
    <row r="412" spans="1:17" ht="15.75" customHeight="1">
      <c r="A412" s="1"/>
      <c r="B412" s="1"/>
      <c r="C412" s="1"/>
      <c r="D412" s="1"/>
      <c r="E412" s="1"/>
      <c r="F412" s="1"/>
      <c r="G412" s="1"/>
      <c r="H412" s="1"/>
      <c r="I412" s="1"/>
      <c r="J412" s="1"/>
      <c r="K412" s="1"/>
      <c r="L412" s="1"/>
      <c r="M412" s="1"/>
      <c r="N412" s="1"/>
      <c r="O412" s="1"/>
      <c r="P412" s="1"/>
      <c r="Q412" s="1"/>
    </row>
    <row r="413" spans="1:17" ht="15.75" customHeight="1">
      <c r="A413" s="1"/>
      <c r="B413" s="1"/>
      <c r="C413" s="1"/>
      <c r="D413" s="1"/>
      <c r="E413" s="1"/>
      <c r="F413" s="1"/>
      <c r="G413" s="1"/>
      <c r="H413" s="1"/>
      <c r="I413" s="1"/>
      <c r="J413" s="1"/>
      <c r="K413" s="1"/>
      <c r="L413" s="1"/>
      <c r="M413" s="1"/>
      <c r="N413" s="1"/>
      <c r="O413" s="1"/>
      <c r="P413" s="1"/>
      <c r="Q413" s="1"/>
    </row>
    <row r="414" spans="1:17" ht="15.75" customHeight="1">
      <c r="A414" s="1"/>
      <c r="B414" s="1"/>
      <c r="C414" s="1"/>
      <c r="D414" s="1"/>
      <c r="E414" s="1"/>
      <c r="F414" s="1"/>
      <c r="G414" s="1"/>
      <c r="H414" s="1"/>
      <c r="I414" s="1"/>
      <c r="J414" s="1"/>
      <c r="K414" s="1"/>
      <c r="L414" s="1"/>
      <c r="M414" s="1"/>
      <c r="N414" s="1"/>
      <c r="O414" s="1"/>
      <c r="P414" s="1"/>
      <c r="Q414" s="1"/>
    </row>
    <row r="415" spans="1:17" ht="15.75" customHeight="1">
      <c r="A415" s="1"/>
      <c r="B415" s="1"/>
      <c r="C415" s="1"/>
      <c r="D415" s="1"/>
      <c r="E415" s="1"/>
      <c r="F415" s="1"/>
      <c r="G415" s="1"/>
      <c r="H415" s="1"/>
      <c r="I415" s="1"/>
      <c r="J415" s="1"/>
      <c r="K415" s="1"/>
      <c r="L415" s="1"/>
      <c r="M415" s="1"/>
      <c r="N415" s="1"/>
      <c r="O415" s="1"/>
      <c r="P415" s="1"/>
      <c r="Q415" s="1"/>
    </row>
    <row r="416" spans="1:17" ht="15.75" customHeight="1">
      <c r="A416" s="1"/>
      <c r="B416" s="1"/>
      <c r="C416" s="1"/>
      <c r="D416" s="1"/>
      <c r="E416" s="1"/>
      <c r="F416" s="1"/>
      <c r="G416" s="1"/>
      <c r="H416" s="1"/>
      <c r="I416" s="1"/>
      <c r="J416" s="1"/>
      <c r="K416" s="1"/>
      <c r="L416" s="1"/>
      <c r="M416" s="1"/>
      <c r="N416" s="1"/>
      <c r="O416" s="1"/>
      <c r="P416" s="1"/>
      <c r="Q416" s="1"/>
    </row>
    <row r="417" spans="1:17" ht="15.75" customHeight="1">
      <c r="A417" s="1"/>
      <c r="B417" s="1"/>
      <c r="C417" s="1"/>
      <c r="D417" s="1"/>
      <c r="E417" s="1"/>
      <c r="F417" s="1"/>
      <c r="G417" s="1"/>
      <c r="H417" s="1"/>
      <c r="I417" s="1"/>
      <c r="J417" s="1"/>
      <c r="K417" s="1"/>
      <c r="L417" s="1"/>
      <c r="M417" s="1"/>
      <c r="N417" s="1"/>
      <c r="O417" s="1"/>
      <c r="P417" s="1"/>
      <c r="Q417" s="1"/>
    </row>
    <row r="418" spans="1:17" ht="15.75" customHeight="1">
      <c r="A418" s="1"/>
      <c r="B418" s="1"/>
      <c r="C418" s="1"/>
      <c r="D418" s="1"/>
      <c r="E418" s="1"/>
      <c r="F418" s="1"/>
      <c r="G418" s="1"/>
      <c r="H418" s="1"/>
      <c r="I418" s="1"/>
      <c r="J418" s="1"/>
      <c r="K418" s="1"/>
      <c r="L418" s="1"/>
      <c r="M418" s="1"/>
      <c r="N418" s="1"/>
      <c r="O418" s="1"/>
      <c r="P418" s="1"/>
      <c r="Q418" s="1"/>
    </row>
    <row r="419" spans="1:17" ht="15.75" customHeight="1">
      <c r="A419" s="1"/>
      <c r="B419" s="1"/>
      <c r="C419" s="1"/>
      <c r="D419" s="1"/>
      <c r="E419" s="1"/>
      <c r="F419" s="1"/>
      <c r="G419" s="1"/>
      <c r="H419" s="1"/>
      <c r="I419" s="1"/>
      <c r="J419" s="1"/>
      <c r="K419" s="1"/>
      <c r="L419" s="1"/>
      <c r="M419" s="1"/>
      <c r="N419" s="1"/>
      <c r="O419" s="1"/>
      <c r="P419" s="1"/>
      <c r="Q419" s="1"/>
    </row>
    <row r="420" spans="1:17" ht="15.75" customHeight="1">
      <c r="A420" s="1"/>
      <c r="B420" s="1"/>
      <c r="C420" s="1"/>
      <c r="D420" s="1"/>
      <c r="E420" s="1"/>
      <c r="F420" s="1"/>
      <c r="G420" s="1"/>
      <c r="H420" s="1"/>
      <c r="I420" s="1"/>
      <c r="J420" s="1"/>
      <c r="K420" s="1"/>
      <c r="L420" s="1"/>
      <c r="M420" s="1"/>
      <c r="N420" s="1"/>
      <c r="O420" s="1"/>
      <c r="P420" s="1"/>
      <c r="Q420" s="1"/>
    </row>
    <row r="421" spans="1:17" ht="15.75" customHeight="1">
      <c r="A421" s="1"/>
      <c r="B421" s="1"/>
      <c r="C421" s="1"/>
      <c r="D421" s="1"/>
      <c r="E421" s="1"/>
      <c r="F421" s="1"/>
      <c r="G421" s="1"/>
      <c r="H421" s="1"/>
      <c r="I421" s="1"/>
      <c r="J421" s="1"/>
      <c r="K421" s="1"/>
      <c r="L421" s="1"/>
      <c r="M421" s="1"/>
      <c r="N421" s="1"/>
      <c r="O421" s="1"/>
      <c r="P421" s="1"/>
      <c r="Q421" s="1"/>
    </row>
    <row r="422" spans="1:17" ht="15.75" customHeight="1">
      <c r="A422" s="1"/>
      <c r="B422" s="1"/>
      <c r="C422" s="1"/>
      <c r="D422" s="1"/>
      <c r="E422" s="1"/>
      <c r="F422" s="1"/>
      <c r="G422" s="1"/>
      <c r="H422" s="1"/>
      <c r="I422" s="1"/>
      <c r="J422" s="1"/>
      <c r="K422" s="1"/>
      <c r="L422" s="1"/>
      <c r="M422" s="1"/>
      <c r="N422" s="1"/>
      <c r="O422" s="1"/>
      <c r="P422" s="1"/>
      <c r="Q422" s="1"/>
    </row>
    <row r="423" spans="1:17" ht="15.75" customHeight="1">
      <c r="A423" s="1"/>
      <c r="B423" s="1"/>
      <c r="C423" s="1"/>
      <c r="D423" s="1"/>
      <c r="E423" s="1"/>
      <c r="F423" s="1"/>
      <c r="G423" s="1"/>
      <c r="H423" s="1"/>
      <c r="I423" s="1"/>
      <c r="J423" s="1"/>
      <c r="K423" s="1"/>
      <c r="L423" s="1"/>
      <c r="M423" s="1"/>
      <c r="N423" s="1"/>
      <c r="O423" s="1"/>
      <c r="P423" s="1"/>
      <c r="Q423" s="1"/>
    </row>
    <row r="424" spans="1:17" ht="15.75" customHeight="1">
      <c r="A424" s="1"/>
      <c r="B424" s="1"/>
      <c r="C424" s="1"/>
      <c r="D424" s="1"/>
      <c r="E424" s="1"/>
      <c r="F424" s="1"/>
      <c r="G424" s="1"/>
      <c r="H424" s="1"/>
      <c r="I424" s="1"/>
      <c r="J424" s="1"/>
      <c r="K424" s="1"/>
      <c r="L424" s="1"/>
      <c r="M424" s="1"/>
      <c r="N424" s="1"/>
      <c r="O424" s="1"/>
      <c r="P424" s="1"/>
      <c r="Q424" s="1"/>
    </row>
    <row r="425" spans="1:17" ht="15.75" customHeight="1">
      <c r="A425" s="1"/>
      <c r="B425" s="1"/>
      <c r="C425" s="1"/>
      <c r="D425" s="1"/>
      <c r="E425" s="1"/>
      <c r="F425" s="1"/>
      <c r="G425" s="1"/>
      <c r="H425" s="1"/>
      <c r="I425" s="1"/>
      <c r="J425" s="1"/>
      <c r="K425" s="1"/>
      <c r="L425" s="1"/>
      <c r="M425" s="1"/>
      <c r="N425" s="1"/>
      <c r="O425" s="1"/>
      <c r="P425" s="1"/>
      <c r="Q425" s="1"/>
    </row>
    <row r="426" spans="1:17" ht="15.75" customHeight="1">
      <c r="A426" s="1"/>
      <c r="B426" s="1"/>
      <c r="C426" s="1"/>
      <c r="D426" s="1"/>
      <c r="E426" s="1"/>
      <c r="F426" s="1"/>
      <c r="G426" s="1"/>
      <c r="H426" s="1"/>
      <c r="I426" s="1"/>
      <c r="J426" s="1"/>
      <c r="K426" s="1"/>
      <c r="L426" s="1"/>
      <c r="M426" s="1"/>
      <c r="N426" s="1"/>
      <c r="O426" s="1"/>
      <c r="P426" s="1"/>
      <c r="Q426" s="1"/>
    </row>
    <row r="427" spans="1:17" ht="15.75" customHeight="1">
      <c r="A427" s="1"/>
      <c r="B427" s="1"/>
      <c r="C427" s="1"/>
      <c r="D427" s="1"/>
      <c r="E427" s="1"/>
      <c r="F427" s="1"/>
      <c r="G427" s="1"/>
      <c r="H427" s="1"/>
      <c r="I427" s="1"/>
      <c r="J427" s="1"/>
      <c r="K427" s="1"/>
      <c r="L427" s="1"/>
      <c r="M427" s="1"/>
      <c r="N427" s="1"/>
      <c r="O427" s="1"/>
      <c r="P427" s="1"/>
      <c r="Q427" s="1"/>
    </row>
    <row r="428" spans="1:17" ht="15.75" customHeight="1">
      <c r="A428" s="1"/>
      <c r="B428" s="1"/>
      <c r="C428" s="1"/>
      <c r="D428" s="1"/>
      <c r="E428" s="1"/>
      <c r="F428" s="1"/>
      <c r="G428" s="1"/>
      <c r="H428" s="1"/>
      <c r="I428" s="1"/>
      <c r="J428" s="1"/>
      <c r="K428" s="1"/>
      <c r="L428" s="1"/>
      <c r="M428" s="1"/>
      <c r="N428" s="1"/>
      <c r="O428" s="1"/>
      <c r="P428" s="1"/>
      <c r="Q428" s="1"/>
    </row>
    <row r="429" spans="1:17" ht="15.75" customHeight="1">
      <c r="A429" s="1"/>
      <c r="B429" s="1"/>
      <c r="C429" s="1"/>
      <c r="D429" s="1"/>
      <c r="E429" s="1"/>
      <c r="F429" s="1"/>
      <c r="G429" s="1"/>
      <c r="H429" s="1"/>
      <c r="I429" s="1"/>
      <c r="J429" s="1"/>
      <c r="K429" s="1"/>
      <c r="L429" s="1"/>
      <c r="M429" s="1"/>
      <c r="N429" s="1"/>
      <c r="O429" s="1"/>
      <c r="P429" s="1"/>
      <c r="Q429" s="1"/>
    </row>
    <row r="430" spans="1:17" ht="15.75" customHeight="1">
      <c r="A430" s="1"/>
      <c r="B430" s="1"/>
      <c r="C430" s="1"/>
      <c r="D430" s="1"/>
      <c r="E430" s="1"/>
      <c r="F430" s="1"/>
      <c r="G430" s="1"/>
      <c r="H430" s="1"/>
      <c r="I430" s="1"/>
      <c r="J430" s="1"/>
      <c r="K430" s="1"/>
      <c r="L430" s="1"/>
      <c r="M430" s="1"/>
      <c r="N430" s="1"/>
      <c r="O430" s="1"/>
      <c r="P430" s="1"/>
      <c r="Q430" s="1"/>
    </row>
    <row r="431" spans="1:17" ht="15.75" customHeight="1">
      <c r="A431" s="1"/>
      <c r="B431" s="1"/>
      <c r="C431" s="1"/>
      <c r="D431" s="1"/>
      <c r="E431" s="1"/>
      <c r="F431" s="1"/>
      <c r="G431" s="1"/>
      <c r="H431" s="1"/>
      <c r="I431" s="1"/>
      <c r="J431" s="1"/>
      <c r="K431" s="1"/>
      <c r="L431" s="1"/>
      <c r="M431" s="1"/>
      <c r="N431" s="1"/>
      <c r="O431" s="1"/>
      <c r="P431" s="1"/>
      <c r="Q431" s="1"/>
    </row>
    <row r="432" spans="1:17" ht="15.75" customHeight="1">
      <c r="A432" s="1"/>
      <c r="B432" s="1"/>
      <c r="C432" s="1"/>
      <c r="D432" s="1"/>
      <c r="E432" s="1"/>
      <c r="F432" s="1"/>
      <c r="G432" s="1"/>
      <c r="H432" s="1"/>
      <c r="I432" s="1"/>
      <c r="J432" s="1"/>
      <c r="K432" s="1"/>
      <c r="L432" s="1"/>
      <c r="M432" s="1"/>
      <c r="N432" s="1"/>
      <c r="O432" s="1"/>
      <c r="P432" s="1"/>
      <c r="Q432" s="1"/>
    </row>
    <row r="433" spans="1:17" ht="15.75" customHeight="1">
      <c r="A433" s="1"/>
      <c r="B433" s="1"/>
      <c r="C433" s="1"/>
      <c r="D433" s="1"/>
      <c r="E433" s="1"/>
      <c r="F433" s="1"/>
      <c r="G433" s="1"/>
      <c r="H433" s="1"/>
      <c r="I433" s="1"/>
      <c r="J433" s="1"/>
      <c r="K433" s="1"/>
      <c r="L433" s="1"/>
      <c r="M433" s="1"/>
      <c r="N433" s="1"/>
      <c r="O433" s="1"/>
      <c r="P433" s="1"/>
      <c r="Q433" s="1"/>
    </row>
    <row r="434" spans="1:17" ht="15.75" customHeight="1">
      <c r="A434" s="1"/>
      <c r="B434" s="1"/>
      <c r="C434" s="1"/>
      <c r="D434" s="1"/>
      <c r="E434" s="1"/>
      <c r="F434" s="1"/>
      <c r="G434" s="1"/>
      <c r="H434" s="1"/>
      <c r="I434" s="1"/>
      <c r="J434" s="1"/>
      <c r="K434" s="1"/>
      <c r="L434" s="1"/>
      <c r="M434" s="1"/>
      <c r="N434" s="1"/>
      <c r="O434" s="1"/>
      <c r="P434" s="1"/>
      <c r="Q434" s="1"/>
    </row>
    <row r="435" spans="1:17" ht="15.75" customHeight="1">
      <c r="A435" s="1"/>
      <c r="B435" s="1"/>
      <c r="C435" s="1"/>
      <c r="D435" s="1"/>
      <c r="E435" s="1"/>
      <c r="F435" s="1"/>
      <c r="G435" s="1"/>
      <c r="H435" s="1"/>
      <c r="I435" s="1"/>
      <c r="J435" s="1"/>
      <c r="K435" s="1"/>
      <c r="L435" s="1"/>
      <c r="M435" s="1"/>
      <c r="N435" s="1"/>
      <c r="O435" s="1"/>
      <c r="P435" s="1"/>
      <c r="Q435" s="1"/>
    </row>
    <row r="436" spans="1:17" ht="15.75" customHeight="1">
      <c r="A436" s="1"/>
      <c r="B436" s="1"/>
      <c r="C436" s="1"/>
      <c r="D436" s="1"/>
      <c r="E436" s="1"/>
      <c r="F436" s="1"/>
      <c r="G436" s="1"/>
      <c r="H436" s="1"/>
      <c r="I436" s="1"/>
      <c r="J436" s="1"/>
      <c r="K436" s="1"/>
      <c r="L436" s="1"/>
      <c r="M436" s="1"/>
      <c r="N436" s="1"/>
      <c r="O436" s="1"/>
      <c r="P436" s="1"/>
      <c r="Q436" s="1"/>
    </row>
    <row r="437" spans="1:17" ht="15.75" customHeight="1">
      <c r="A437" s="1"/>
      <c r="B437" s="1"/>
      <c r="C437" s="1"/>
      <c r="D437" s="1"/>
      <c r="E437" s="1"/>
      <c r="F437" s="1"/>
      <c r="G437" s="1"/>
      <c r="H437" s="1"/>
      <c r="I437" s="1"/>
      <c r="J437" s="1"/>
      <c r="K437" s="1"/>
      <c r="L437" s="1"/>
      <c r="M437" s="1"/>
      <c r="N437" s="1"/>
      <c r="O437" s="1"/>
      <c r="P437" s="1"/>
      <c r="Q437" s="1"/>
    </row>
    <row r="438" spans="1:17" ht="15.75" customHeight="1">
      <c r="A438" s="1"/>
      <c r="B438" s="1"/>
      <c r="C438" s="1"/>
      <c r="D438" s="1"/>
      <c r="E438" s="1"/>
      <c r="F438" s="1"/>
      <c r="G438" s="1"/>
      <c r="H438" s="1"/>
      <c r="I438" s="1"/>
      <c r="J438" s="1"/>
      <c r="K438" s="1"/>
      <c r="L438" s="1"/>
      <c r="M438" s="1"/>
      <c r="N438" s="1"/>
      <c r="O438" s="1"/>
      <c r="P438" s="1"/>
      <c r="Q438" s="1"/>
    </row>
    <row r="439" spans="1:17" ht="15.75" customHeight="1">
      <c r="A439" s="1"/>
      <c r="B439" s="1"/>
      <c r="C439" s="1"/>
      <c r="D439" s="1"/>
      <c r="E439" s="1"/>
      <c r="F439" s="1"/>
      <c r="G439" s="1"/>
      <c r="H439" s="1"/>
      <c r="I439" s="1"/>
      <c r="J439" s="1"/>
      <c r="K439" s="1"/>
      <c r="L439" s="1"/>
      <c r="M439" s="1"/>
      <c r="N439" s="1"/>
      <c r="O439" s="1"/>
      <c r="P439" s="1"/>
      <c r="Q439" s="1"/>
    </row>
    <row r="440" spans="1:17" ht="15.75" customHeight="1">
      <c r="A440" s="1"/>
      <c r="B440" s="1"/>
      <c r="C440" s="1"/>
      <c r="D440" s="1"/>
      <c r="E440" s="1"/>
      <c r="F440" s="1"/>
      <c r="G440" s="1"/>
      <c r="H440" s="1"/>
      <c r="I440" s="1"/>
      <c r="J440" s="1"/>
      <c r="K440" s="1"/>
      <c r="L440" s="1"/>
      <c r="M440" s="1"/>
      <c r="N440" s="1"/>
      <c r="O440" s="1"/>
      <c r="P440" s="1"/>
      <c r="Q440" s="1"/>
    </row>
    <row r="441" spans="1:17" ht="15.75" customHeight="1">
      <c r="A441" s="1"/>
      <c r="B441" s="1"/>
      <c r="C441" s="1"/>
      <c r="D441" s="1"/>
      <c r="E441" s="1"/>
      <c r="F441" s="1"/>
      <c r="G441" s="1"/>
      <c r="H441" s="1"/>
      <c r="I441" s="1"/>
      <c r="J441" s="1"/>
      <c r="K441" s="1"/>
      <c r="L441" s="1"/>
      <c r="M441" s="1"/>
      <c r="N441" s="1"/>
      <c r="O441" s="1"/>
      <c r="P441" s="1"/>
      <c r="Q441" s="1"/>
    </row>
    <row r="442" spans="1:17" ht="15.75" customHeight="1">
      <c r="A442" s="1"/>
      <c r="B442" s="1"/>
      <c r="C442" s="1"/>
      <c r="D442" s="1"/>
      <c r="E442" s="1"/>
      <c r="F442" s="1"/>
      <c r="G442" s="1"/>
      <c r="H442" s="1"/>
      <c r="I442" s="1"/>
      <c r="J442" s="1"/>
      <c r="K442" s="1"/>
      <c r="L442" s="1"/>
      <c r="M442" s="1"/>
      <c r="N442" s="1"/>
      <c r="O442" s="1"/>
      <c r="P442" s="1"/>
      <c r="Q442" s="1"/>
    </row>
    <row r="443" spans="1:17" ht="15.75" customHeight="1">
      <c r="A443" s="1"/>
      <c r="B443" s="1"/>
      <c r="C443" s="1"/>
      <c r="D443" s="1"/>
      <c r="E443" s="1"/>
      <c r="F443" s="1"/>
      <c r="G443" s="1"/>
      <c r="H443" s="1"/>
      <c r="I443" s="1"/>
      <c r="J443" s="1"/>
      <c r="K443" s="1"/>
      <c r="L443" s="1"/>
      <c r="M443" s="1"/>
      <c r="N443" s="1"/>
      <c r="O443" s="1"/>
      <c r="P443" s="1"/>
      <c r="Q443" s="1"/>
    </row>
    <row r="444" spans="1:17" ht="15.75" customHeight="1">
      <c r="A444" s="1"/>
      <c r="B444" s="1"/>
      <c r="C444" s="1"/>
      <c r="D444" s="1"/>
      <c r="E444" s="1"/>
      <c r="F444" s="1"/>
      <c r="G444" s="1"/>
      <c r="H444" s="1"/>
      <c r="I444" s="1"/>
      <c r="J444" s="1"/>
      <c r="K444" s="1"/>
      <c r="L444" s="1"/>
      <c r="M444" s="1"/>
      <c r="N444" s="1"/>
      <c r="O444" s="1"/>
      <c r="P444" s="1"/>
      <c r="Q444" s="1"/>
    </row>
    <row r="445" spans="1:17" ht="15.75" customHeight="1">
      <c r="A445" s="1"/>
      <c r="B445" s="1"/>
      <c r="C445" s="1"/>
      <c r="D445" s="1"/>
      <c r="E445" s="1"/>
      <c r="F445" s="1"/>
      <c r="G445" s="1"/>
      <c r="H445" s="1"/>
      <c r="I445" s="1"/>
      <c r="J445" s="1"/>
      <c r="K445" s="1"/>
      <c r="L445" s="1"/>
      <c r="M445" s="1"/>
      <c r="N445" s="1"/>
      <c r="O445" s="1"/>
      <c r="P445" s="1"/>
      <c r="Q445" s="1"/>
    </row>
    <row r="446" spans="1:17" ht="15.75" customHeight="1">
      <c r="A446" s="1"/>
      <c r="B446" s="1"/>
      <c r="C446" s="1"/>
      <c r="D446" s="1"/>
      <c r="E446" s="1"/>
      <c r="F446" s="1"/>
      <c r="G446" s="1"/>
      <c r="H446" s="1"/>
      <c r="I446" s="1"/>
      <c r="J446" s="1"/>
      <c r="K446" s="1"/>
      <c r="L446" s="1"/>
      <c r="M446" s="1"/>
      <c r="N446" s="1"/>
      <c r="O446" s="1"/>
      <c r="P446" s="1"/>
      <c r="Q446" s="1"/>
    </row>
    <row r="447" spans="1:17" ht="15.75" customHeight="1">
      <c r="A447" s="1"/>
      <c r="B447" s="1"/>
      <c r="C447" s="1"/>
      <c r="D447" s="1"/>
      <c r="E447" s="1"/>
      <c r="F447" s="1"/>
      <c r="G447" s="1"/>
      <c r="H447" s="1"/>
      <c r="I447" s="1"/>
      <c r="J447" s="1"/>
      <c r="K447" s="1"/>
      <c r="L447" s="1"/>
      <c r="M447" s="1"/>
      <c r="N447" s="1"/>
      <c r="O447" s="1"/>
      <c r="P447" s="1"/>
      <c r="Q447" s="1"/>
    </row>
    <row r="448" spans="1:17" ht="15.75" customHeight="1">
      <c r="A448" s="1"/>
      <c r="B448" s="1"/>
      <c r="C448" s="1"/>
      <c r="D448" s="1"/>
      <c r="E448" s="1"/>
      <c r="F448" s="1"/>
      <c r="G448" s="1"/>
      <c r="H448" s="1"/>
      <c r="I448" s="1"/>
      <c r="J448" s="1"/>
      <c r="K448" s="1"/>
      <c r="L448" s="1"/>
      <c r="M448" s="1"/>
      <c r="N448" s="1"/>
      <c r="O448" s="1"/>
      <c r="P448" s="1"/>
      <c r="Q448" s="1"/>
    </row>
    <row r="449" spans="1:17" ht="15.75" customHeight="1">
      <c r="A449" s="1"/>
      <c r="B449" s="1"/>
      <c r="C449" s="1"/>
      <c r="D449" s="1"/>
      <c r="E449" s="1"/>
      <c r="F449" s="1"/>
      <c r="G449" s="1"/>
      <c r="H449" s="1"/>
      <c r="I449" s="1"/>
      <c r="J449" s="1"/>
      <c r="K449" s="1"/>
      <c r="L449" s="1"/>
      <c r="M449" s="1"/>
      <c r="N449" s="1"/>
      <c r="O449" s="1"/>
      <c r="P449" s="1"/>
      <c r="Q449" s="1"/>
    </row>
    <row r="450" spans="1:17" ht="15.75" customHeight="1">
      <c r="A450" s="1"/>
      <c r="B450" s="1"/>
      <c r="C450" s="1"/>
      <c r="D450" s="1"/>
      <c r="E450" s="1"/>
      <c r="F450" s="1"/>
      <c r="G450" s="1"/>
      <c r="H450" s="1"/>
      <c r="I450" s="1"/>
      <c r="J450" s="1"/>
      <c r="K450" s="1"/>
      <c r="L450" s="1"/>
      <c r="M450" s="1"/>
      <c r="N450" s="1"/>
      <c r="O450" s="1"/>
      <c r="P450" s="1"/>
      <c r="Q450" s="1"/>
    </row>
    <row r="451" spans="1:17" ht="15.75" customHeight="1">
      <c r="A451" s="1"/>
      <c r="B451" s="1"/>
      <c r="C451" s="1"/>
      <c r="D451" s="1"/>
      <c r="E451" s="1"/>
      <c r="F451" s="1"/>
      <c r="G451" s="1"/>
      <c r="H451" s="1"/>
      <c r="I451" s="1"/>
      <c r="J451" s="1"/>
      <c r="K451" s="1"/>
      <c r="L451" s="1"/>
      <c r="M451" s="1"/>
      <c r="N451" s="1"/>
      <c r="O451" s="1"/>
      <c r="P451" s="1"/>
      <c r="Q451" s="1"/>
    </row>
    <row r="452" spans="1:17" ht="15.75" customHeight="1">
      <c r="A452" s="1"/>
      <c r="B452" s="1"/>
      <c r="C452" s="1"/>
      <c r="D452" s="1"/>
      <c r="E452" s="1"/>
      <c r="F452" s="1"/>
      <c r="G452" s="1"/>
      <c r="H452" s="1"/>
      <c r="I452" s="1"/>
      <c r="J452" s="1"/>
      <c r="K452" s="1"/>
      <c r="L452" s="1"/>
      <c r="M452" s="1"/>
      <c r="N452" s="1"/>
      <c r="O452" s="1"/>
      <c r="P452" s="1"/>
      <c r="Q452" s="1"/>
    </row>
    <row r="453" spans="1:17" ht="15.75" customHeight="1">
      <c r="A453" s="1"/>
      <c r="B453" s="1"/>
      <c r="C453" s="1"/>
      <c r="D453" s="1"/>
      <c r="E453" s="1"/>
      <c r="F453" s="1"/>
      <c r="G453" s="1"/>
      <c r="H453" s="1"/>
      <c r="I453" s="1"/>
      <c r="J453" s="1"/>
      <c r="K453" s="1"/>
      <c r="L453" s="1"/>
      <c r="M453" s="1"/>
      <c r="N453" s="1"/>
      <c r="O453" s="1"/>
      <c r="P453" s="1"/>
      <c r="Q453" s="1"/>
    </row>
    <row r="454" spans="1:17" ht="15.75" customHeight="1">
      <c r="A454" s="1"/>
      <c r="B454" s="1"/>
      <c r="C454" s="1"/>
      <c r="D454" s="1"/>
      <c r="E454" s="1"/>
      <c r="F454" s="1"/>
      <c r="G454" s="1"/>
      <c r="H454" s="1"/>
      <c r="I454" s="1"/>
      <c r="J454" s="1"/>
      <c r="K454" s="1"/>
      <c r="L454" s="1"/>
      <c r="M454" s="1"/>
      <c r="N454" s="1"/>
      <c r="O454" s="1"/>
      <c r="P454" s="1"/>
      <c r="Q454" s="1"/>
    </row>
    <row r="455" spans="1:17" ht="15.75" customHeight="1">
      <c r="A455" s="1"/>
      <c r="B455" s="1"/>
      <c r="C455" s="1"/>
      <c r="D455" s="1"/>
      <c r="E455" s="1"/>
      <c r="F455" s="1"/>
      <c r="G455" s="1"/>
      <c r="H455" s="1"/>
      <c r="I455" s="1"/>
      <c r="J455" s="1"/>
      <c r="K455" s="1"/>
      <c r="L455" s="1"/>
      <c r="M455" s="1"/>
      <c r="N455" s="1"/>
      <c r="O455" s="1"/>
      <c r="P455" s="1"/>
      <c r="Q455" s="1"/>
    </row>
    <row r="456" spans="1:17" ht="15.75" customHeight="1">
      <c r="A456" s="1"/>
      <c r="B456" s="1"/>
      <c r="C456" s="1"/>
      <c r="D456" s="1"/>
      <c r="E456" s="1"/>
      <c r="F456" s="1"/>
      <c r="G456" s="1"/>
      <c r="H456" s="1"/>
      <c r="I456" s="1"/>
      <c r="J456" s="1"/>
      <c r="K456" s="1"/>
      <c r="L456" s="1"/>
      <c r="M456" s="1"/>
      <c r="N456" s="1"/>
      <c r="O456" s="1"/>
      <c r="P456" s="1"/>
      <c r="Q456" s="1"/>
    </row>
    <row r="457" spans="1:17" ht="15.75" customHeight="1">
      <c r="A457" s="1"/>
      <c r="B457" s="1"/>
      <c r="C457" s="1"/>
      <c r="D457" s="1"/>
      <c r="E457" s="1"/>
      <c r="F457" s="1"/>
      <c r="G457" s="1"/>
      <c r="H457" s="1"/>
      <c r="I457" s="1"/>
      <c r="J457" s="1"/>
      <c r="K457" s="1"/>
      <c r="L457" s="1"/>
      <c r="M457" s="1"/>
      <c r="N457" s="1"/>
      <c r="O457" s="1"/>
      <c r="P457" s="1"/>
      <c r="Q457" s="1"/>
    </row>
    <row r="458" spans="1:17" ht="15.75" customHeight="1">
      <c r="A458" s="1"/>
      <c r="B458" s="1"/>
      <c r="C458" s="1"/>
      <c r="D458" s="1"/>
      <c r="E458" s="1"/>
      <c r="F458" s="1"/>
      <c r="G458" s="1"/>
      <c r="H458" s="1"/>
      <c r="I458" s="1"/>
      <c r="J458" s="1"/>
      <c r="K458" s="1"/>
      <c r="L458" s="1"/>
      <c r="M458" s="1"/>
      <c r="N458" s="1"/>
      <c r="O458" s="1"/>
      <c r="P458" s="1"/>
      <c r="Q458" s="1"/>
    </row>
    <row r="459" spans="1:17" ht="15.75" customHeight="1">
      <c r="A459" s="1"/>
      <c r="B459" s="1"/>
      <c r="C459" s="1"/>
      <c r="D459" s="1"/>
      <c r="E459" s="1"/>
      <c r="F459" s="1"/>
      <c r="G459" s="1"/>
      <c r="H459" s="1"/>
      <c r="I459" s="1"/>
      <c r="J459" s="1"/>
      <c r="K459" s="1"/>
      <c r="L459" s="1"/>
      <c r="M459" s="1"/>
      <c r="N459" s="1"/>
      <c r="O459" s="1"/>
      <c r="P459" s="1"/>
      <c r="Q459" s="1"/>
    </row>
    <row r="460" spans="1:17" ht="15.75" customHeight="1">
      <c r="A460" s="1"/>
      <c r="B460" s="1"/>
      <c r="C460" s="1"/>
      <c r="D460" s="1"/>
      <c r="E460" s="1"/>
      <c r="F460" s="1"/>
      <c r="G460" s="1"/>
      <c r="H460" s="1"/>
      <c r="I460" s="1"/>
      <c r="J460" s="1"/>
      <c r="K460" s="1"/>
      <c r="L460" s="1"/>
      <c r="M460" s="1"/>
      <c r="N460" s="1"/>
      <c r="O460" s="1"/>
      <c r="P460" s="1"/>
      <c r="Q460" s="1"/>
    </row>
    <row r="461" spans="1:17" ht="15.75" customHeight="1">
      <c r="A461" s="1"/>
      <c r="B461" s="1"/>
      <c r="C461" s="1"/>
      <c r="D461" s="1"/>
      <c r="E461" s="1"/>
      <c r="F461" s="1"/>
      <c r="G461" s="1"/>
      <c r="H461" s="1"/>
      <c r="I461" s="1"/>
      <c r="J461" s="1"/>
      <c r="K461" s="1"/>
      <c r="L461" s="1"/>
      <c r="M461" s="1"/>
      <c r="N461" s="1"/>
      <c r="O461" s="1"/>
      <c r="P461" s="1"/>
      <c r="Q461" s="1"/>
    </row>
    <row r="462" spans="1:17" ht="15.75" customHeight="1">
      <c r="A462" s="1"/>
      <c r="B462" s="1"/>
      <c r="C462" s="1"/>
      <c r="D462" s="1"/>
      <c r="E462" s="1"/>
      <c r="F462" s="1"/>
      <c r="G462" s="1"/>
      <c r="H462" s="1"/>
      <c r="I462" s="1"/>
      <c r="J462" s="1"/>
      <c r="K462" s="1"/>
      <c r="L462" s="1"/>
      <c r="M462" s="1"/>
      <c r="N462" s="1"/>
      <c r="O462" s="1"/>
      <c r="P462" s="1"/>
      <c r="Q462" s="1"/>
    </row>
    <row r="463" spans="1:17" ht="15.75" customHeight="1">
      <c r="A463" s="1"/>
      <c r="B463" s="1"/>
      <c r="C463" s="1"/>
      <c r="D463" s="1"/>
      <c r="E463" s="1"/>
      <c r="F463" s="1"/>
      <c r="G463" s="1"/>
      <c r="H463" s="1"/>
      <c r="I463" s="1"/>
      <c r="J463" s="1"/>
      <c r="K463" s="1"/>
      <c r="L463" s="1"/>
      <c r="M463" s="1"/>
      <c r="N463" s="1"/>
      <c r="O463" s="1"/>
      <c r="P463" s="1"/>
      <c r="Q463" s="1"/>
    </row>
    <row r="464" spans="1:17" ht="15.75" customHeight="1">
      <c r="A464" s="1"/>
      <c r="B464" s="1"/>
      <c r="C464" s="1"/>
      <c r="D464" s="1"/>
      <c r="E464" s="1"/>
      <c r="F464" s="1"/>
      <c r="G464" s="1"/>
      <c r="H464" s="1"/>
      <c r="I464" s="1"/>
      <c r="J464" s="1"/>
      <c r="K464" s="1"/>
      <c r="L464" s="1"/>
      <c r="M464" s="1"/>
      <c r="N464" s="1"/>
      <c r="O464" s="1"/>
      <c r="P464" s="1"/>
      <c r="Q464" s="1"/>
    </row>
    <row r="465" spans="1:17" ht="15.75" customHeight="1">
      <c r="A465" s="1"/>
      <c r="B465" s="1"/>
      <c r="C465" s="1"/>
      <c r="D465" s="1"/>
      <c r="E465" s="1"/>
      <c r="F465" s="1"/>
      <c r="G465" s="1"/>
      <c r="H465" s="1"/>
      <c r="I465" s="1"/>
      <c r="J465" s="1"/>
      <c r="K465" s="1"/>
      <c r="L465" s="1"/>
      <c r="M465" s="1"/>
      <c r="N465" s="1"/>
      <c r="O465" s="1"/>
      <c r="P465" s="1"/>
      <c r="Q465" s="1"/>
    </row>
    <row r="466" spans="1:17" ht="15.75" customHeight="1">
      <c r="A466" s="1"/>
      <c r="B466" s="1"/>
      <c r="C466" s="1"/>
      <c r="D466" s="1"/>
      <c r="E466" s="1"/>
      <c r="F466" s="1"/>
      <c r="G466" s="1"/>
      <c r="H466" s="1"/>
      <c r="I466" s="1"/>
      <c r="J466" s="1"/>
      <c r="K466" s="1"/>
      <c r="L466" s="1"/>
      <c r="M466" s="1"/>
      <c r="N466" s="1"/>
      <c r="O466" s="1"/>
      <c r="P466" s="1"/>
      <c r="Q466" s="1"/>
    </row>
    <row r="467" spans="1:17" ht="15.75" customHeight="1">
      <c r="A467" s="1"/>
      <c r="B467" s="1"/>
      <c r="C467" s="1"/>
      <c r="D467" s="1"/>
      <c r="E467" s="1"/>
      <c r="F467" s="1"/>
      <c r="G467" s="1"/>
      <c r="H467" s="1"/>
      <c r="I467" s="1"/>
      <c r="J467" s="1"/>
      <c r="K467" s="1"/>
      <c r="L467" s="1"/>
      <c r="M467" s="1"/>
      <c r="N467" s="1"/>
      <c r="O467" s="1"/>
      <c r="P467" s="1"/>
      <c r="Q467" s="1"/>
    </row>
    <row r="468" spans="1:17" ht="15.75" customHeight="1">
      <c r="A468" s="1"/>
      <c r="B468" s="1"/>
      <c r="C468" s="1"/>
      <c r="D468" s="1"/>
      <c r="E468" s="1"/>
      <c r="F468" s="1"/>
      <c r="G468" s="1"/>
      <c r="H468" s="1"/>
      <c r="I468" s="1"/>
      <c r="J468" s="1"/>
      <c r="K468" s="1"/>
      <c r="L468" s="1"/>
      <c r="M468" s="1"/>
      <c r="N468" s="1"/>
      <c r="O468" s="1"/>
      <c r="P468" s="1"/>
      <c r="Q468" s="1"/>
    </row>
    <row r="469" spans="1:17" ht="15.75" customHeight="1">
      <c r="A469" s="1"/>
      <c r="B469" s="1"/>
      <c r="C469" s="1"/>
      <c r="D469" s="1"/>
      <c r="E469" s="1"/>
      <c r="F469" s="1"/>
      <c r="G469" s="1"/>
      <c r="H469" s="1"/>
      <c r="I469" s="1"/>
      <c r="J469" s="1"/>
      <c r="K469" s="1"/>
      <c r="L469" s="1"/>
      <c r="M469" s="1"/>
      <c r="N469" s="1"/>
      <c r="O469" s="1"/>
      <c r="P469" s="1"/>
      <c r="Q469" s="1"/>
    </row>
    <row r="470" spans="1:17" ht="15.75" customHeight="1">
      <c r="A470" s="1"/>
      <c r="B470" s="1"/>
      <c r="C470" s="1"/>
      <c r="D470" s="1"/>
      <c r="E470" s="1"/>
      <c r="F470" s="1"/>
      <c r="G470" s="1"/>
      <c r="H470" s="1"/>
      <c r="I470" s="1"/>
      <c r="J470" s="1"/>
      <c r="K470" s="1"/>
      <c r="L470" s="1"/>
      <c r="M470" s="1"/>
      <c r="N470" s="1"/>
      <c r="O470" s="1"/>
      <c r="P470" s="1"/>
      <c r="Q470" s="1"/>
    </row>
    <row r="471" spans="1:17" ht="15.75" customHeight="1">
      <c r="A471" s="1"/>
      <c r="B471" s="1"/>
      <c r="C471" s="1"/>
      <c r="D471" s="1"/>
      <c r="E471" s="1"/>
      <c r="F471" s="1"/>
      <c r="G471" s="1"/>
      <c r="H471" s="1"/>
      <c r="I471" s="1"/>
      <c r="J471" s="1"/>
      <c r="K471" s="1"/>
      <c r="L471" s="1"/>
      <c r="M471" s="1"/>
      <c r="N471" s="1"/>
      <c r="O471" s="1"/>
      <c r="P471" s="1"/>
      <c r="Q471" s="1"/>
    </row>
    <row r="472" spans="1:17" ht="15.75" customHeight="1">
      <c r="A472" s="1"/>
      <c r="B472" s="1"/>
      <c r="C472" s="1"/>
      <c r="D472" s="1"/>
      <c r="E472" s="1"/>
      <c r="F472" s="1"/>
      <c r="G472" s="1"/>
      <c r="H472" s="1"/>
      <c r="I472" s="1"/>
      <c r="J472" s="1"/>
      <c r="K472" s="1"/>
      <c r="L472" s="1"/>
      <c r="M472" s="1"/>
      <c r="N472" s="1"/>
      <c r="O472" s="1"/>
      <c r="P472" s="1"/>
      <c r="Q472" s="1"/>
    </row>
    <row r="473" spans="1:17" ht="15.75" customHeight="1">
      <c r="A473" s="1"/>
      <c r="B473" s="1"/>
      <c r="C473" s="1"/>
      <c r="D473" s="1"/>
      <c r="E473" s="1"/>
      <c r="F473" s="1"/>
      <c r="G473" s="1"/>
      <c r="H473" s="1"/>
      <c r="I473" s="1"/>
      <c r="J473" s="1"/>
      <c r="K473" s="1"/>
      <c r="L473" s="1"/>
      <c r="M473" s="1"/>
      <c r="N473" s="1"/>
      <c r="O473" s="1"/>
      <c r="P473" s="1"/>
      <c r="Q473" s="1"/>
    </row>
    <row r="474" spans="1:17" ht="15.75" customHeight="1">
      <c r="A474" s="1"/>
      <c r="B474" s="1"/>
      <c r="C474" s="1"/>
      <c r="D474" s="1"/>
      <c r="E474" s="1"/>
      <c r="F474" s="1"/>
      <c r="G474" s="1"/>
      <c r="H474" s="1"/>
      <c r="I474" s="1"/>
      <c r="J474" s="1"/>
      <c r="K474" s="1"/>
      <c r="L474" s="1"/>
      <c r="M474" s="1"/>
      <c r="N474" s="1"/>
      <c r="O474" s="1"/>
      <c r="P474" s="1"/>
      <c r="Q474" s="1"/>
    </row>
    <row r="475" spans="1:17" ht="15.75" customHeight="1">
      <c r="A475" s="1"/>
      <c r="B475" s="1"/>
      <c r="C475" s="1"/>
      <c r="D475" s="1"/>
      <c r="E475" s="1"/>
      <c r="F475" s="1"/>
      <c r="G475" s="1"/>
      <c r="H475" s="1"/>
      <c r="I475" s="1"/>
      <c r="J475" s="1"/>
      <c r="K475" s="1"/>
      <c r="L475" s="1"/>
      <c r="M475" s="1"/>
      <c r="N475" s="1"/>
      <c r="O475" s="1"/>
      <c r="P475" s="1"/>
      <c r="Q475" s="1"/>
    </row>
    <row r="476" spans="1:17" ht="15.75" customHeight="1">
      <c r="A476" s="1"/>
      <c r="B476" s="1"/>
      <c r="C476" s="1"/>
      <c r="D476" s="1"/>
      <c r="E476" s="1"/>
      <c r="F476" s="1"/>
      <c r="G476" s="1"/>
      <c r="H476" s="1"/>
      <c r="I476" s="1"/>
      <c r="J476" s="1"/>
      <c r="K476" s="1"/>
      <c r="L476" s="1"/>
      <c r="M476" s="1"/>
      <c r="N476" s="1"/>
      <c r="O476" s="1"/>
      <c r="P476" s="1"/>
      <c r="Q476" s="1"/>
    </row>
    <row r="477" spans="1:17" ht="15.75" customHeight="1">
      <c r="A477" s="1"/>
      <c r="B477" s="1"/>
      <c r="C477" s="1"/>
      <c r="D477" s="1"/>
      <c r="E477" s="1"/>
      <c r="F477" s="1"/>
      <c r="G477" s="1"/>
      <c r="H477" s="1"/>
      <c r="I477" s="1"/>
      <c r="J477" s="1"/>
      <c r="K477" s="1"/>
      <c r="L477" s="1"/>
      <c r="M477" s="1"/>
      <c r="N477" s="1"/>
      <c r="O477" s="1"/>
      <c r="P477" s="1"/>
      <c r="Q477" s="1"/>
    </row>
    <row r="478" spans="1:17" ht="15.75" customHeight="1">
      <c r="A478" s="1"/>
      <c r="B478" s="1"/>
      <c r="C478" s="1"/>
      <c r="D478" s="1"/>
      <c r="E478" s="1"/>
      <c r="F478" s="1"/>
      <c r="G478" s="1"/>
      <c r="H478" s="1"/>
      <c r="I478" s="1"/>
      <c r="J478" s="1"/>
      <c r="K478" s="1"/>
      <c r="L478" s="1"/>
      <c r="M478" s="1"/>
      <c r="N478" s="1"/>
      <c r="O478" s="1"/>
      <c r="P478" s="1"/>
      <c r="Q478" s="1"/>
    </row>
    <row r="479" spans="1:17" ht="15.75" customHeight="1">
      <c r="A479" s="1"/>
      <c r="B479" s="1"/>
      <c r="C479" s="1"/>
      <c r="D479" s="1"/>
      <c r="E479" s="1"/>
      <c r="F479" s="1"/>
      <c r="G479" s="1"/>
      <c r="H479" s="1"/>
      <c r="I479" s="1"/>
      <c r="J479" s="1"/>
      <c r="K479" s="1"/>
      <c r="L479" s="1"/>
      <c r="M479" s="1"/>
      <c r="N479" s="1"/>
      <c r="O479" s="1"/>
      <c r="P479" s="1"/>
      <c r="Q479" s="1"/>
    </row>
    <row r="480" spans="1:17" ht="15.75" customHeight="1">
      <c r="A480" s="1"/>
      <c r="B480" s="1"/>
      <c r="C480" s="1"/>
      <c r="D480" s="1"/>
      <c r="E480" s="1"/>
      <c r="F480" s="1"/>
      <c r="G480" s="1"/>
      <c r="H480" s="1"/>
      <c r="I480" s="1"/>
      <c r="J480" s="1"/>
      <c r="K480" s="1"/>
      <c r="L480" s="1"/>
      <c r="M480" s="1"/>
      <c r="N480" s="1"/>
      <c r="O480" s="1"/>
      <c r="P480" s="1"/>
      <c r="Q480" s="1"/>
    </row>
    <row r="481" spans="1:17" ht="15.75" customHeight="1">
      <c r="A481" s="1"/>
      <c r="B481" s="1"/>
      <c r="C481" s="1"/>
      <c r="D481" s="1"/>
      <c r="E481" s="1"/>
      <c r="F481" s="1"/>
      <c r="G481" s="1"/>
      <c r="H481" s="1"/>
      <c r="I481" s="1"/>
      <c r="J481" s="1"/>
      <c r="K481" s="1"/>
      <c r="L481" s="1"/>
      <c r="M481" s="1"/>
      <c r="N481" s="1"/>
      <c r="O481" s="1"/>
      <c r="P481" s="1"/>
      <c r="Q481" s="1"/>
    </row>
    <row r="482" spans="1:17" ht="15.75" customHeight="1">
      <c r="A482" s="1"/>
      <c r="B482" s="1"/>
      <c r="C482" s="1"/>
      <c r="D482" s="1"/>
      <c r="E482" s="1"/>
      <c r="F482" s="1"/>
      <c r="G482" s="1"/>
      <c r="H482" s="1"/>
      <c r="I482" s="1"/>
      <c r="J482" s="1"/>
      <c r="K482" s="1"/>
      <c r="L482" s="1"/>
      <c r="M482" s="1"/>
      <c r="N482" s="1"/>
      <c r="O482" s="1"/>
      <c r="P482" s="1"/>
      <c r="Q482" s="1"/>
    </row>
    <row r="483" spans="1:17" ht="15.75" customHeight="1">
      <c r="A483" s="1"/>
      <c r="B483" s="1"/>
      <c r="C483" s="1"/>
      <c r="D483" s="1"/>
      <c r="E483" s="1"/>
      <c r="F483" s="1"/>
      <c r="G483" s="1"/>
      <c r="H483" s="1"/>
      <c r="I483" s="1"/>
      <c r="J483" s="1"/>
      <c r="K483" s="1"/>
      <c r="L483" s="1"/>
      <c r="M483" s="1"/>
      <c r="N483" s="1"/>
      <c r="O483" s="1"/>
      <c r="P483" s="1"/>
      <c r="Q483" s="1"/>
    </row>
    <row r="484" spans="1:17" ht="15.75" customHeight="1">
      <c r="A484" s="1"/>
      <c r="B484" s="1"/>
      <c r="C484" s="1"/>
      <c r="D484" s="1"/>
      <c r="E484" s="1"/>
      <c r="F484" s="1"/>
      <c r="G484" s="1"/>
      <c r="H484" s="1"/>
      <c r="I484" s="1"/>
      <c r="J484" s="1"/>
      <c r="K484" s="1"/>
      <c r="L484" s="1"/>
      <c r="M484" s="1"/>
      <c r="N484" s="1"/>
      <c r="O484" s="1"/>
      <c r="P484" s="1"/>
      <c r="Q484" s="1"/>
    </row>
    <row r="485" spans="1:17" ht="15.75" customHeight="1">
      <c r="A485" s="1"/>
      <c r="B485" s="1"/>
      <c r="C485" s="1"/>
      <c r="D485" s="1"/>
      <c r="E485" s="1"/>
      <c r="F485" s="1"/>
      <c r="G485" s="1"/>
      <c r="H485" s="1"/>
      <c r="I485" s="1"/>
      <c r="J485" s="1"/>
      <c r="K485" s="1"/>
      <c r="L485" s="1"/>
      <c r="M485" s="1"/>
      <c r="N485" s="1"/>
      <c r="O485" s="1"/>
      <c r="P485" s="1"/>
      <c r="Q485" s="1"/>
    </row>
    <row r="486" spans="1:17" ht="15.75" customHeight="1">
      <c r="A486" s="1"/>
      <c r="B486" s="1"/>
      <c r="C486" s="1"/>
      <c r="D486" s="1"/>
      <c r="E486" s="1"/>
      <c r="F486" s="1"/>
      <c r="G486" s="1"/>
      <c r="H486" s="1"/>
      <c r="I486" s="1"/>
      <c r="J486" s="1"/>
      <c r="K486" s="1"/>
      <c r="L486" s="1"/>
      <c r="M486" s="1"/>
      <c r="N486" s="1"/>
      <c r="O486" s="1"/>
      <c r="P486" s="1"/>
      <c r="Q486" s="1"/>
    </row>
    <row r="487" spans="1:17" ht="15.75" customHeight="1">
      <c r="A487" s="1"/>
      <c r="B487" s="1"/>
      <c r="C487" s="1"/>
      <c r="D487" s="1"/>
      <c r="E487" s="1"/>
      <c r="F487" s="1"/>
      <c r="G487" s="1"/>
      <c r="H487" s="1"/>
      <c r="I487" s="1"/>
      <c r="J487" s="1"/>
      <c r="K487" s="1"/>
      <c r="L487" s="1"/>
      <c r="M487" s="1"/>
      <c r="N487" s="1"/>
      <c r="O487" s="1"/>
      <c r="P487" s="1"/>
      <c r="Q487" s="1"/>
    </row>
    <row r="488" spans="1:17" ht="15.75" customHeight="1">
      <c r="A488" s="1"/>
      <c r="B488" s="1"/>
      <c r="C488" s="1"/>
      <c r="D488" s="1"/>
      <c r="E488" s="1"/>
      <c r="F488" s="1"/>
      <c r="G488" s="1"/>
      <c r="H488" s="1"/>
      <c r="I488" s="1"/>
      <c r="J488" s="1"/>
      <c r="K488" s="1"/>
      <c r="L488" s="1"/>
      <c r="M488" s="1"/>
      <c r="N488" s="1"/>
      <c r="O488" s="1"/>
      <c r="P488" s="1"/>
      <c r="Q488" s="1"/>
    </row>
    <row r="489" spans="1:17" ht="15.75" customHeight="1">
      <c r="A489" s="1"/>
      <c r="B489" s="1"/>
      <c r="C489" s="1"/>
      <c r="D489" s="1"/>
      <c r="E489" s="1"/>
      <c r="F489" s="1"/>
      <c r="G489" s="1"/>
      <c r="H489" s="1"/>
      <c r="I489" s="1"/>
      <c r="J489" s="1"/>
      <c r="K489" s="1"/>
      <c r="L489" s="1"/>
      <c r="M489" s="1"/>
      <c r="N489" s="1"/>
      <c r="O489" s="1"/>
      <c r="P489" s="1"/>
      <c r="Q489" s="1"/>
    </row>
    <row r="490" spans="1:17" ht="15.75" customHeight="1">
      <c r="A490" s="1"/>
      <c r="B490" s="1"/>
      <c r="C490" s="1"/>
      <c r="D490" s="1"/>
      <c r="E490" s="1"/>
      <c r="F490" s="1"/>
      <c r="G490" s="1"/>
      <c r="H490" s="1"/>
      <c r="I490" s="1"/>
      <c r="J490" s="1"/>
      <c r="K490" s="1"/>
      <c r="L490" s="1"/>
      <c r="M490" s="1"/>
      <c r="N490" s="1"/>
      <c r="O490" s="1"/>
      <c r="P490" s="1"/>
      <c r="Q490" s="1"/>
    </row>
    <row r="491" spans="1:17" ht="15.75" customHeight="1">
      <c r="A491" s="1"/>
      <c r="B491" s="1"/>
      <c r="C491" s="1"/>
      <c r="D491" s="1"/>
      <c r="E491" s="1"/>
      <c r="F491" s="1"/>
      <c r="G491" s="1"/>
      <c r="H491" s="1"/>
      <c r="I491" s="1"/>
      <c r="J491" s="1"/>
      <c r="K491" s="1"/>
      <c r="L491" s="1"/>
      <c r="M491" s="1"/>
      <c r="N491" s="1"/>
      <c r="O491" s="1"/>
      <c r="P491" s="1"/>
      <c r="Q491" s="1"/>
    </row>
    <row r="492" spans="1:17" ht="15.75" customHeight="1">
      <c r="A492" s="1"/>
      <c r="B492" s="1"/>
      <c r="C492" s="1"/>
      <c r="D492" s="1"/>
      <c r="E492" s="1"/>
      <c r="F492" s="1"/>
      <c r="G492" s="1"/>
      <c r="H492" s="1"/>
      <c r="I492" s="1"/>
      <c r="J492" s="1"/>
      <c r="K492" s="1"/>
      <c r="L492" s="1"/>
      <c r="M492" s="1"/>
      <c r="N492" s="1"/>
      <c r="O492" s="1"/>
      <c r="P492" s="1"/>
      <c r="Q492" s="1"/>
    </row>
    <row r="493" spans="1:17" ht="15.75" customHeight="1">
      <c r="A493" s="1"/>
      <c r="B493" s="1"/>
      <c r="C493" s="1"/>
      <c r="D493" s="1"/>
      <c r="E493" s="1"/>
      <c r="F493" s="1"/>
      <c r="G493" s="1"/>
      <c r="H493" s="1"/>
      <c r="I493" s="1"/>
      <c r="J493" s="1"/>
      <c r="K493" s="1"/>
      <c r="L493" s="1"/>
      <c r="M493" s="1"/>
      <c r="N493" s="1"/>
      <c r="O493" s="1"/>
      <c r="P493" s="1"/>
      <c r="Q493" s="1"/>
    </row>
    <row r="494" spans="1:17" ht="15.75" customHeight="1">
      <c r="A494" s="1"/>
      <c r="B494" s="1"/>
      <c r="C494" s="1"/>
      <c r="D494" s="1"/>
      <c r="E494" s="1"/>
      <c r="F494" s="1"/>
      <c r="G494" s="1"/>
      <c r="H494" s="1"/>
      <c r="I494" s="1"/>
      <c r="J494" s="1"/>
      <c r="K494" s="1"/>
      <c r="L494" s="1"/>
      <c r="M494" s="1"/>
      <c r="N494" s="1"/>
      <c r="O494" s="1"/>
      <c r="P494" s="1"/>
      <c r="Q494" s="1"/>
    </row>
    <row r="495" spans="1:17" ht="15.75" customHeight="1">
      <c r="A495" s="1"/>
      <c r="B495" s="1"/>
      <c r="C495" s="1"/>
      <c r="D495" s="1"/>
      <c r="E495" s="1"/>
      <c r="F495" s="1"/>
      <c r="G495" s="1"/>
      <c r="H495" s="1"/>
      <c r="I495" s="1"/>
      <c r="J495" s="1"/>
      <c r="K495" s="1"/>
      <c r="L495" s="1"/>
      <c r="M495" s="1"/>
      <c r="N495" s="1"/>
      <c r="O495" s="1"/>
      <c r="P495" s="1"/>
      <c r="Q495" s="1"/>
    </row>
    <row r="496" spans="1:17" ht="15.75" customHeight="1">
      <c r="A496" s="1"/>
      <c r="B496" s="1"/>
      <c r="C496" s="1"/>
      <c r="D496" s="1"/>
      <c r="E496" s="1"/>
      <c r="F496" s="1"/>
      <c r="G496" s="1"/>
      <c r="H496" s="1"/>
      <c r="I496" s="1"/>
      <c r="J496" s="1"/>
      <c r="K496" s="1"/>
      <c r="L496" s="1"/>
      <c r="M496" s="1"/>
      <c r="N496" s="1"/>
      <c r="O496" s="1"/>
      <c r="P496" s="1"/>
      <c r="Q496" s="1"/>
    </row>
    <row r="497" spans="1:17" ht="15.75" customHeight="1">
      <c r="A497" s="1"/>
      <c r="B497" s="1"/>
      <c r="C497" s="1"/>
      <c r="D497" s="1"/>
      <c r="E497" s="1"/>
      <c r="F497" s="1"/>
      <c r="G497" s="1"/>
      <c r="H497" s="1"/>
      <c r="I497" s="1"/>
      <c r="J497" s="1"/>
      <c r="K497" s="1"/>
      <c r="L497" s="1"/>
      <c r="M497" s="1"/>
      <c r="N497" s="1"/>
      <c r="O497" s="1"/>
      <c r="P497" s="1"/>
      <c r="Q497" s="1"/>
    </row>
    <row r="498" spans="1:17" ht="15.75" customHeight="1">
      <c r="A498" s="1"/>
      <c r="B498" s="1"/>
      <c r="C498" s="1"/>
      <c r="D498" s="1"/>
      <c r="E498" s="1"/>
      <c r="F498" s="1"/>
      <c r="G498" s="1"/>
      <c r="H498" s="1"/>
      <c r="I498" s="1"/>
      <c r="J498" s="1"/>
      <c r="K498" s="1"/>
      <c r="L498" s="1"/>
      <c r="M498" s="1"/>
      <c r="N498" s="1"/>
      <c r="O498" s="1"/>
      <c r="P498" s="1"/>
      <c r="Q498" s="1"/>
    </row>
    <row r="499" spans="1:17" ht="15.75" customHeight="1">
      <c r="A499" s="1"/>
      <c r="B499" s="1"/>
      <c r="C499" s="1"/>
      <c r="D499" s="1"/>
      <c r="E499" s="1"/>
      <c r="F499" s="1"/>
      <c r="G499" s="1"/>
      <c r="H499" s="1"/>
      <c r="I499" s="1"/>
      <c r="J499" s="1"/>
      <c r="K499" s="1"/>
      <c r="L499" s="1"/>
      <c r="M499" s="1"/>
      <c r="N499" s="1"/>
      <c r="O499" s="1"/>
      <c r="P499" s="1"/>
      <c r="Q499" s="1"/>
    </row>
    <row r="500" spans="1:17" ht="15.75" customHeight="1">
      <c r="A500" s="1"/>
      <c r="B500" s="1"/>
      <c r="C500" s="1"/>
      <c r="D500" s="1"/>
      <c r="E500" s="1"/>
      <c r="F500" s="1"/>
      <c r="G500" s="1"/>
      <c r="H500" s="1"/>
      <c r="I500" s="1"/>
      <c r="J500" s="1"/>
      <c r="K500" s="1"/>
      <c r="L500" s="1"/>
      <c r="M500" s="1"/>
      <c r="N500" s="1"/>
      <c r="O500" s="1"/>
      <c r="P500" s="1"/>
      <c r="Q500" s="1"/>
    </row>
    <row r="501" spans="1:17" ht="15.75" customHeight="1">
      <c r="A501" s="1"/>
      <c r="B501" s="1"/>
      <c r="C501" s="1"/>
      <c r="D501" s="1"/>
      <c r="E501" s="1"/>
      <c r="F501" s="1"/>
      <c r="G501" s="1"/>
      <c r="H501" s="1"/>
      <c r="I501" s="1"/>
      <c r="J501" s="1"/>
      <c r="K501" s="1"/>
      <c r="L501" s="1"/>
      <c r="M501" s="1"/>
      <c r="N501" s="1"/>
      <c r="O501" s="1"/>
      <c r="P501" s="1"/>
      <c r="Q501" s="1"/>
    </row>
    <row r="502" spans="1:17" ht="15.75" customHeight="1">
      <c r="A502" s="1"/>
      <c r="B502" s="1"/>
      <c r="C502" s="1"/>
      <c r="D502" s="1"/>
      <c r="E502" s="1"/>
      <c r="F502" s="1"/>
      <c r="G502" s="1"/>
      <c r="H502" s="1"/>
      <c r="I502" s="1"/>
      <c r="J502" s="1"/>
      <c r="K502" s="1"/>
      <c r="L502" s="1"/>
      <c r="M502" s="1"/>
      <c r="N502" s="1"/>
      <c r="O502" s="1"/>
      <c r="P502" s="1"/>
      <c r="Q502" s="1"/>
    </row>
    <row r="503" spans="1:17" ht="15.75" customHeight="1">
      <c r="A503" s="1"/>
      <c r="B503" s="1"/>
      <c r="C503" s="1"/>
      <c r="D503" s="1"/>
      <c r="E503" s="1"/>
      <c r="F503" s="1"/>
      <c r="G503" s="1"/>
      <c r="H503" s="1"/>
      <c r="I503" s="1"/>
      <c r="J503" s="1"/>
      <c r="K503" s="1"/>
      <c r="L503" s="1"/>
      <c r="M503" s="1"/>
      <c r="N503" s="1"/>
      <c r="O503" s="1"/>
      <c r="P503" s="1"/>
      <c r="Q503" s="1"/>
    </row>
    <row r="504" spans="1:17" ht="15.75" customHeight="1">
      <c r="A504" s="1"/>
      <c r="B504" s="1"/>
      <c r="C504" s="1"/>
      <c r="D504" s="1"/>
      <c r="E504" s="1"/>
      <c r="F504" s="1"/>
      <c r="G504" s="1"/>
      <c r="H504" s="1"/>
      <c r="I504" s="1"/>
      <c r="J504" s="1"/>
      <c r="K504" s="1"/>
      <c r="L504" s="1"/>
      <c r="M504" s="1"/>
      <c r="N504" s="1"/>
      <c r="O504" s="1"/>
      <c r="P504" s="1"/>
      <c r="Q504" s="1"/>
    </row>
    <row r="505" spans="1:17" ht="15.75" customHeight="1">
      <c r="A505" s="1"/>
      <c r="B505" s="1"/>
      <c r="C505" s="1"/>
      <c r="D505" s="1"/>
      <c r="E505" s="1"/>
      <c r="F505" s="1"/>
      <c r="G505" s="1"/>
      <c r="H505" s="1"/>
      <c r="I505" s="1"/>
      <c r="J505" s="1"/>
      <c r="K505" s="1"/>
      <c r="L505" s="1"/>
      <c r="M505" s="1"/>
      <c r="N505" s="1"/>
      <c r="O505" s="1"/>
      <c r="P505" s="1"/>
      <c r="Q505" s="1"/>
    </row>
    <row r="506" spans="1:17" ht="15.75" customHeight="1">
      <c r="A506" s="1"/>
      <c r="B506" s="1"/>
      <c r="C506" s="1"/>
      <c r="D506" s="1"/>
      <c r="E506" s="1"/>
      <c r="F506" s="1"/>
      <c r="G506" s="1"/>
      <c r="H506" s="1"/>
      <c r="I506" s="1"/>
      <c r="J506" s="1"/>
      <c r="K506" s="1"/>
      <c r="L506" s="1"/>
      <c r="M506" s="1"/>
      <c r="N506" s="1"/>
      <c r="O506" s="1"/>
      <c r="P506" s="1"/>
      <c r="Q506" s="1"/>
    </row>
    <row r="507" spans="1:17" ht="15.75" customHeight="1">
      <c r="A507" s="1"/>
      <c r="B507" s="1"/>
      <c r="C507" s="1"/>
      <c r="D507" s="1"/>
      <c r="E507" s="1"/>
      <c r="F507" s="1"/>
      <c r="G507" s="1"/>
      <c r="H507" s="1"/>
      <c r="I507" s="1"/>
      <c r="J507" s="1"/>
      <c r="K507" s="1"/>
      <c r="L507" s="1"/>
      <c r="M507" s="1"/>
      <c r="N507" s="1"/>
      <c r="O507" s="1"/>
      <c r="P507" s="1"/>
      <c r="Q507" s="1"/>
    </row>
    <row r="508" spans="1:17" ht="15.75" customHeight="1">
      <c r="A508" s="1"/>
      <c r="B508" s="1"/>
      <c r="C508" s="1"/>
      <c r="D508" s="1"/>
      <c r="E508" s="1"/>
      <c r="F508" s="1"/>
      <c r="G508" s="1"/>
      <c r="H508" s="1"/>
      <c r="I508" s="1"/>
      <c r="J508" s="1"/>
      <c r="K508" s="1"/>
      <c r="L508" s="1"/>
      <c r="M508" s="1"/>
      <c r="N508" s="1"/>
      <c r="O508" s="1"/>
      <c r="P508" s="1"/>
      <c r="Q508" s="1"/>
    </row>
    <row r="509" spans="1:17" ht="15.75" customHeight="1">
      <c r="A509" s="1"/>
      <c r="B509" s="1"/>
      <c r="C509" s="1"/>
      <c r="D509" s="1"/>
      <c r="E509" s="1"/>
      <c r="F509" s="1"/>
      <c r="G509" s="1"/>
      <c r="H509" s="1"/>
      <c r="I509" s="1"/>
      <c r="J509" s="1"/>
      <c r="K509" s="1"/>
      <c r="L509" s="1"/>
      <c r="M509" s="1"/>
      <c r="N509" s="1"/>
      <c r="O509" s="1"/>
      <c r="P509" s="1"/>
      <c r="Q509" s="1"/>
    </row>
    <row r="510" spans="1:17" ht="15.75" customHeight="1">
      <c r="A510" s="1"/>
      <c r="B510" s="1"/>
      <c r="C510" s="1"/>
      <c r="D510" s="1"/>
      <c r="E510" s="1"/>
      <c r="F510" s="1"/>
      <c r="G510" s="1"/>
      <c r="H510" s="1"/>
      <c r="I510" s="1"/>
      <c r="J510" s="1"/>
      <c r="K510" s="1"/>
      <c r="L510" s="1"/>
      <c r="M510" s="1"/>
      <c r="N510" s="1"/>
      <c r="O510" s="1"/>
      <c r="P510" s="1"/>
      <c r="Q510" s="1"/>
    </row>
    <row r="511" spans="1:17" ht="15.75" customHeight="1">
      <c r="A511" s="1"/>
      <c r="B511" s="1"/>
      <c r="C511" s="1"/>
      <c r="D511" s="1"/>
      <c r="E511" s="1"/>
      <c r="F511" s="1"/>
      <c r="G511" s="1"/>
      <c r="H511" s="1"/>
      <c r="I511" s="1"/>
      <c r="J511" s="1"/>
      <c r="K511" s="1"/>
      <c r="L511" s="1"/>
      <c r="M511" s="1"/>
      <c r="N511" s="1"/>
      <c r="O511" s="1"/>
      <c r="P511" s="1"/>
      <c r="Q511" s="1"/>
    </row>
    <row r="512" spans="1:17" ht="15.75" customHeight="1">
      <c r="A512" s="1"/>
      <c r="B512" s="1"/>
      <c r="C512" s="1"/>
      <c r="D512" s="1"/>
      <c r="E512" s="1"/>
      <c r="F512" s="1"/>
      <c r="G512" s="1"/>
      <c r="H512" s="1"/>
      <c r="I512" s="1"/>
      <c r="J512" s="1"/>
      <c r="K512" s="1"/>
      <c r="L512" s="1"/>
      <c r="M512" s="1"/>
      <c r="N512" s="1"/>
      <c r="O512" s="1"/>
      <c r="P512" s="1"/>
      <c r="Q512" s="1"/>
    </row>
    <row r="513" spans="1:17" ht="15.75" customHeight="1">
      <c r="A513" s="1"/>
      <c r="B513" s="1"/>
      <c r="C513" s="1"/>
      <c r="D513" s="1"/>
      <c r="E513" s="1"/>
      <c r="F513" s="1"/>
      <c r="G513" s="1"/>
      <c r="H513" s="1"/>
      <c r="I513" s="1"/>
      <c r="J513" s="1"/>
      <c r="K513" s="1"/>
      <c r="L513" s="1"/>
      <c r="M513" s="1"/>
      <c r="N513" s="1"/>
      <c r="O513" s="1"/>
      <c r="P513" s="1"/>
      <c r="Q513" s="1"/>
    </row>
    <row r="514" spans="1:17" ht="15.75" customHeight="1">
      <c r="A514" s="1"/>
      <c r="B514" s="1"/>
      <c r="C514" s="1"/>
      <c r="D514" s="1"/>
      <c r="E514" s="1"/>
      <c r="F514" s="1"/>
      <c r="G514" s="1"/>
      <c r="H514" s="1"/>
      <c r="I514" s="1"/>
      <c r="J514" s="1"/>
      <c r="K514" s="1"/>
      <c r="L514" s="1"/>
      <c r="M514" s="1"/>
      <c r="N514" s="1"/>
      <c r="O514" s="1"/>
      <c r="P514" s="1"/>
      <c r="Q514" s="1"/>
    </row>
    <row r="515" spans="1:17" ht="15.75" customHeight="1">
      <c r="A515" s="1"/>
      <c r="B515" s="1"/>
      <c r="C515" s="1"/>
      <c r="D515" s="1"/>
      <c r="E515" s="1"/>
      <c r="F515" s="1"/>
      <c r="G515" s="1"/>
      <c r="H515" s="1"/>
      <c r="I515" s="1"/>
      <c r="J515" s="1"/>
      <c r="K515" s="1"/>
      <c r="L515" s="1"/>
      <c r="M515" s="1"/>
      <c r="N515" s="1"/>
      <c r="O515" s="1"/>
      <c r="P515" s="1"/>
      <c r="Q515" s="1"/>
    </row>
    <row r="516" spans="1:17" ht="15.75" customHeight="1">
      <c r="A516" s="1"/>
      <c r="B516" s="1"/>
      <c r="C516" s="1"/>
      <c r="D516" s="1"/>
      <c r="E516" s="1"/>
      <c r="F516" s="1"/>
      <c r="G516" s="1"/>
      <c r="H516" s="1"/>
      <c r="I516" s="1"/>
      <c r="J516" s="1"/>
      <c r="K516" s="1"/>
      <c r="L516" s="1"/>
      <c r="M516" s="1"/>
      <c r="N516" s="1"/>
      <c r="O516" s="1"/>
      <c r="P516" s="1"/>
      <c r="Q516" s="1"/>
    </row>
    <row r="517" spans="1:17" ht="15.75" customHeight="1">
      <c r="A517" s="1"/>
      <c r="B517" s="1"/>
      <c r="C517" s="1"/>
      <c r="D517" s="1"/>
      <c r="E517" s="1"/>
      <c r="F517" s="1"/>
      <c r="G517" s="1"/>
      <c r="H517" s="1"/>
      <c r="I517" s="1"/>
      <c r="J517" s="1"/>
      <c r="K517" s="1"/>
      <c r="L517" s="1"/>
      <c r="M517" s="1"/>
      <c r="N517" s="1"/>
      <c r="O517" s="1"/>
      <c r="P517" s="1"/>
      <c r="Q517" s="1"/>
    </row>
    <row r="518" spans="1:17" ht="15.75" customHeight="1">
      <c r="A518" s="1"/>
      <c r="B518" s="1"/>
      <c r="C518" s="1"/>
      <c r="D518" s="1"/>
      <c r="E518" s="1"/>
      <c r="F518" s="1"/>
      <c r="G518" s="1"/>
      <c r="H518" s="1"/>
      <c r="I518" s="1"/>
      <c r="J518" s="1"/>
      <c r="K518" s="1"/>
      <c r="L518" s="1"/>
      <c r="M518" s="1"/>
      <c r="N518" s="1"/>
      <c r="O518" s="1"/>
      <c r="P518" s="1"/>
      <c r="Q518" s="1"/>
    </row>
    <row r="519" spans="1:17" ht="15.75" customHeight="1">
      <c r="A519" s="1"/>
      <c r="B519" s="1"/>
      <c r="C519" s="1"/>
      <c r="D519" s="1"/>
      <c r="E519" s="1"/>
      <c r="F519" s="1"/>
      <c r="G519" s="1"/>
      <c r="H519" s="1"/>
      <c r="I519" s="1"/>
      <c r="J519" s="1"/>
      <c r="K519" s="1"/>
      <c r="L519" s="1"/>
      <c r="M519" s="1"/>
      <c r="N519" s="1"/>
      <c r="O519" s="1"/>
      <c r="P519" s="1"/>
      <c r="Q519" s="1"/>
    </row>
    <row r="520" spans="1:17" ht="15.75" customHeight="1">
      <c r="A520" s="1"/>
      <c r="B520" s="1"/>
      <c r="C520" s="1"/>
      <c r="D520" s="1"/>
      <c r="E520" s="1"/>
      <c r="F520" s="1"/>
      <c r="G520" s="1"/>
      <c r="H520" s="1"/>
      <c r="I520" s="1"/>
      <c r="J520" s="1"/>
      <c r="K520" s="1"/>
      <c r="L520" s="1"/>
      <c r="M520" s="1"/>
      <c r="N520" s="1"/>
      <c r="O520" s="1"/>
      <c r="P520" s="1"/>
      <c r="Q520" s="1"/>
    </row>
    <row r="521" spans="1:17" ht="15.75" customHeight="1">
      <c r="A521" s="1"/>
      <c r="B521" s="1"/>
      <c r="C521" s="1"/>
      <c r="D521" s="1"/>
      <c r="E521" s="1"/>
      <c r="F521" s="1"/>
      <c r="G521" s="1"/>
      <c r="H521" s="1"/>
      <c r="I521" s="1"/>
      <c r="J521" s="1"/>
      <c r="K521" s="1"/>
      <c r="L521" s="1"/>
      <c r="M521" s="1"/>
      <c r="N521" s="1"/>
      <c r="O521" s="1"/>
      <c r="P521" s="1"/>
      <c r="Q521" s="1"/>
    </row>
    <row r="522" spans="1:17" ht="15.75" customHeight="1">
      <c r="A522" s="1"/>
      <c r="B522" s="1"/>
      <c r="C522" s="1"/>
      <c r="D522" s="1"/>
      <c r="E522" s="1"/>
      <c r="F522" s="1"/>
      <c r="G522" s="1"/>
      <c r="H522" s="1"/>
      <c r="I522" s="1"/>
      <c r="J522" s="1"/>
      <c r="K522" s="1"/>
      <c r="L522" s="1"/>
      <c r="M522" s="1"/>
      <c r="N522" s="1"/>
      <c r="O522" s="1"/>
      <c r="P522" s="1"/>
      <c r="Q522" s="1"/>
    </row>
    <row r="523" spans="1:17" ht="15.75" customHeight="1">
      <c r="A523" s="1"/>
      <c r="B523" s="1"/>
      <c r="C523" s="1"/>
      <c r="D523" s="1"/>
      <c r="E523" s="1"/>
      <c r="F523" s="1"/>
      <c r="G523" s="1"/>
      <c r="H523" s="1"/>
      <c r="I523" s="1"/>
      <c r="J523" s="1"/>
      <c r="K523" s="1"/>
      <c r="L523" s="1"/>
      <c r="M523" s="1"/>
      <c r="N523" s="1"/>
      <c r="O523" s="1"/>
      <c r="P523" s="1"/>
      <c r="Q523" s="1"/>
    </row>
    <row r="524" spans="1:17" ht="15.75" customHeight="1">
      <c r="A524" s="1"/>
      <c r="B524" s="1"/>
      <c r="C524" s="1"/>
      <c r="D524" s="1"/>
      <c r="E524" s="1"/>
      <c r="F524" s="1"/>
      <c r="G524" s="1"/>
      <c r="H524" s="1"/>
      <c r="I524" s="1"/>
      <c r="J524" s="1"/>
      <c r="K524" s="1"/>
      <c r="L524" s="1"/>
      <c r="M524" s="1"/>
      <c r="N524" s="1"/>
      <c r="O524" s="1"/>
      <c r="P524" s="1"/>
      <c r="Q524" s="1"/>
    </row>
    <row r="525" spans="1:17" ht="15.75" customHeight="1">
      <c r="A525" s="1"/>
      <c r="B525" s="1"/>
      <c r="C525" s="1"/>
      <c r="D525" s="1"/>
      <c r="E525" s="1"/>
      <c r="F525" s="1"/>
      <c r="G525" s="1"/>
      <c r="H525" s="1"/>
      <c r="I525" s="1"/>
      <c r="J525" s="1"/>
      <c r="K525" s="1"/>
      <c r="L525" s="1"/>
      <c r="M525" s="1"/>
      <c r="N525" s="1"/>
      <c r="O525" s="1"/>
      <c r="P525" s="1"/>
      <c r="Q525" s="1"/>
    </row>
    <row r="526" spans="1:17" ht="15.75" customHeight="1">
      <c r="A526" s="1"/>
      <c r="B526" s="1"/>
      <c r="C526" s="1"/>
      <c r="D526" s="1"/>
      <c r="E526" s="1"/>
      <c r="F526" s="1"/>
      <c r="G526" s="1"/>
      <c r="H526" s="1"/>
      <c r="I526" s="1"/>
      <c r="J526" s="1"/>
      <c r="K526" s="1"/>
      <c r="L526" s="1"/>
      <c r="M526" s="1"/>
      <c r="N526" s="1"/>
      <c r="O526" s="1"/>
      <c r="P526" s="1"/>
      <c r="Q526" s="1"/>
    </row>
    <row r="527" spans="1:17" ht="15.75" customHeight="1">
      <c r="A527" s="1"/>
      <c r="B527" s="1"/>
      <c r="C527" s="1"/>
      <c r="D527" s="1"/>
      <c r="E527" s="1"/>
      <c r="F527" s="1"/>
      <c r="G527" s="1"/>
      <c r="H527" s="1"/>
      <c r="I527" s="1"/>
      <c r="J527" s="1"/>
      <c r="K527" s="1"/>
      <c r="L527" s="1"/>
      <c r="M527" s="1"/>
      <c r="N527" s="1"/>
      <c r="O527" s="1"/>
      <c r="P527" s="1"/>
      <c r="Q527" s="1"/>
    </row>
    <row r="528" spans="1:17" ht="15.75" customHeight="1">
      <c r="A528" s="1"/>
      <c r="B528" s="1"/>
      <c r="C528" s="1"/>
      <c r="D528" s="1"/>
      <c r="E528" s="1"/>
      <c r="F528" s="1"/>
      <c r="G528" s="1"/>
      <c r="H528" s="1"/>
      <c r="I528" s="1"/>
      <c r="J528" s="1"/>
      <c r="K528" s="1"/>
      <c r="L528" s="1"/>
      <c r="M528" s="1"/>
      <c r="N528" s="1"/>
      <c r="O528" s="1"/>
      <c r="P528" s="1"/>
      <c r="Q528" s="1"/>
    </row>
    <row r="529" spans="1:17" ht="15.75" customHeight="1">
      <c r="A529" s="1"/>
      <c r="B529" s="1"/>
      <c r="C529" s="1"/>
      <c r="D529" s="1"/>
      <c r="E529" s="1"/>
      <c r="F529" s="1"/>
      <c r="G529" s="1"/>
      <c r="H529" s="1"/>
      <c r="I529" s="1"/>
      <c r="J529" s="1"/>
      <c r="K529" s="1"/>
      <c r="L529" s="1"/>
      <c r="M529" s="1"/>
      <c r="N529" s="1"/>
      <c r="O529" s="1"/>
      <c r="P529" s="1"/>
      <c r="Q529" s="1"/>
    </row>
    <row r="530" spans="1:17" ht="15.75" customHeight="1">
      <c r="A530" s="1"/>
      <c r="B530" s="1"/>
      <c r="C530" s="1"/>
      <c r="D530" s="1"/>
      <c r="E530" s="1"/>
      <c r="F530" s="1"/>
      <c r="G530" s="1"/>
      <c r="H530" s="1"/>
      <c r="I530" s="1"/>
      <c r="J530" s="1"/>
      <c r="K530" s="1"/>
      <c r="L530" s="1"/>
      <c r="M530" s="1"/>
      <c r="N530" s="1"/>
      <c r="O530" s="1"/>
      <c r="P530" s="1"/>
      <c r="Q530" s="1"/>
    </row>
    <row r="531" spans="1:17" ht="15.75" customHeight="1">
      <c r="A531" s="1"/>
      <c r="B531" s="1"/>
      <c r="C531" s="1"/>
      <c r="D531" s="1"/>
      <c r="E531" s="1"/>
      <c r="F531" s="1"/>
      <c r="G531" s="1"/>
      <c r="H531" s="1"/>
      <c r="I531" s="1"/>
      <c r="J531" s="1"/>
      <c r="K531" s="1"/>
      <c r="L531" s="1"/>
      <c r="M531" s="1"/>
      <c r="N531" s="1"/>
      <c r="O531" s="1"/>
      <c r="P531" s="1"/>
      <c r="Q531" s="1"/>
    </row>
    <row r="532" spans="1:17" ht="15.75" customHeight="1">
      <c r="A532" s="1"/>
      <c r="B532" s="1"/>
      <c r="C532" s="1"/>
      <c r="D532" s="1"/>
      <c r="E532" s="1"/>
      <c r="F532" s="1"/>
      <c r="G532" s="1"/>
      <c r="H532" s="1"/>
      <c r="I532" s="1"/>
      <c r="J532" s="1"/>
      <c r="K532" s="1"/>
      <c r="L532" s="1"/>
      <c r="M532" s="1"/>
      <c r="N532" s="1"/>
      <c r="O532" s="1"/>
      <c r="P532" s="1"/>
      <c r="Q532" s="1"/>
    </row>
    <row r="533" spans="1:17" ht="15.75" customHeight="1">
      <c r="A533" s="1"/>
      <c r="B533" s="1"/>
      <c r="C533" s="1"/>
      <c r="D533" s="1"/>
      <c r="E533" s="1"/>
      <c r="F533" s="1"/>
      <c r="G533" s="1"/>
      <c r="H533" s="1"/>
      <c r="I533" s="1"/>
      <c r="J533" s="1"/>
      <c r="K533" s="1"/>
      <c r="L533" s="1"/>
      <c r="M533" s="1"/>
      <c r="N533" s="1"/>
      <c r="O533" s="1"/>
      <c r="P533" s="1"/>
      <c r="Q533" s="1"/>
    </row>
    <row r="534" spans="1:17" ht="15.75" customHeight="1">
      <c r="A534" s="1"/>
      <c r="B534" s="1"/>
      <c r="C534" s="1"/>
      <c r="D534" s="1"/>
      <c r="E534" s="1"/>
      <c r="F534" s="1"/>
      <c r="G534" s="1"/>
      <c r="H534" s="1"/>
      <c r="I534" s="1"/>
      <c r="J534" s="1"/>
      <c r="K534" s="1"/>
      <c r="L534" s="1"/>
      <c r="M534" s="1"/>
      <c r="N534" s="1"/>
      <c r="O534" s="1"/>
      <c r="P534" s="1"/>
      <c r="Q534" s="1"/>
    </row>
    <row r="535" spans="1:17" ht="15.75" customHeight="1">
      <c r="A535" s="1"/>
      <c r="B535" s="1"/>
      <c r="C535" s="1"/>
      <c r="D535" s="1"/>
      <c r="E535" s="1"/>
      <c r="F535" s="1"/>
      <c r="G535" s="1"/>
      <c r="H535" s="1"/>
      <c r="I535" s="1"/>
      <c r="J535" s="1"/>
      <c r="K535" s="1"/>
      <c r="L535" s="1"/>
      <c r="M535" s="1"/>
      <c r="N535" s="1"/>
      <c r="O535" s="1"/>
      <c r="P535" s="1"/>
      <c r="Q535" s="1"/>
    </row>
    <row r="536" spans="1:17" ht="15.75" customHeight="1">
      <c r="A536" s="1"/>
      <c r="B536" s="1"/>
      <c r="C536" s="1"/>
      <c r="D536" s="1"/>
      <c r="E536" s="1"/>
      <c r="F536" s="1"/>
      <c r="G536" s="1"/>
      <c r="H536" s="1"/>
      <c r="I536" s="1"/>
      <c r="J536" s="1"/>
      <c r="K536" s="1"/>
      <c r="L536" s="1"/>
      <c r="M536" s="1"/>
      <c r="N536" s="1"/>
      <c r="O536" s="1"/>
      <c r="P536" s="1"/>
      <c r="Q536" s="1"/>
    </row>
    <row r="537" spans="1:17" ht="15.75" customHeight="1">
      <c r="A537" s="1"/>
      <c r="B537" s="1"/>
      <c r="C537" s="1"/>
      <c r="D537" s="1"/>
      <c r="E537" s="1"/>
      <c r="F537" s="1"/>
      <c r="G537" s="1"/>
      <c r="H537" s="1"/>
      <c r="I537" s="1"/>
      <c r="J537" s="1"/>
      <c r="K537" s="1"/>
      <c r="L537" s="1"/>
      <c r="M537" s="1"/>
      <c r="N537" s="1"/>
      <c r="O537" s="1"/>
      <c r="P537" s="1"/>
      <c r="Q537" s="1"/>
    </row>
    <row r="538" spans="1:17" ht="15.75" customHeight="1">
      <c r="A538" s="1"/>
      <c r="B538" s="1"/>
      <c r="C538" s="1"/>
      <c r="D538" s="1"/>
      <c r="E538" s="1"/>
      <c r="F538" s="1"/>
      <c r="G538" s="1"/>
      <c r="H538" s="1"/>
      <c r="I538" s="1"/>
      <c r="J538" s="1"/>
      <c r="K538" s="1"/>
      <c r="L538" s="1"/>
      <c r="M538" s="1"/>
      <c r="N538" s="1"/>
      <c r="O538" s="1"/>
      <c r="P538" s="1"/>
      <c r="Q538" s="1"/>
    </row>
    <row r="539" spans="1:17" ht="15.75" customHeight="1">
      <c r="A539" s="1"/>
      <c r="B539" s="1"/>
      <c r="C539" s="1"/>
      <c r="D539" s="1"/>
      <c r="E539" s="1"/>
      <c r="F539" s="1"/>
      <c r="G539" s="1"/>
      <c r="H539" s="1"/>
      <c r="I539" s="1"/>
      <c r="J539" s="1"/>
      <c r="K539" s="1"/>
      <c r="L539" s="1"/>
      <c r="M539" s="1"/>
      <c r="N539" s="1"/>
      <c r="O539" s="1"/>
      <c r="P539" s="1"/>
      <c r="Q539" s="1"/>
    </row>
    <row r="540" spans="1:17" ht="15.75" customHeight="1">
      <c r="A540" s="1"/>
      <c r="B540" s="1"/>
      <c r="C540" s="1"/>
      <c r="D540" s="1"/>
      <c r="E540" s="1"/>
      <c r="F540" s="1"/>
      <c r="G540" s="1"/>
      <c r="H540" s="1"/>
      <c r="I540" s="1"/>
      <c r="J540" s="1"/>
      <c r="K540" s="1"/>
      <c r="L540" s="1"/>
      <c r="M540" s="1"/>
      <c r="N540" s="1"/>
      <c r="O540" s="1"/>
      <c r="P540" s="1"/>
      <c r="Q540" s="1"/>
    </row>
    <row r="541" spans="1:17" ht="15.75" customHeight="1">
      <c r="A541" s="1"/>
      <c r="B541" s="1"/>
      <c r="C541" s="1"/>
      <c r="D541" s="1"/>
      <c r="E541" s="1"/>
      <c r="F541" s="1"/>
      <c r="G541" s="1"/>
      <c r="H541" s="1"/>
      <c r="I541" s="1"/>
      <c r="J541" s="1"/>
      <c r="K541" s="1"/>
      <c r="L541" s="1"/>
      <c r="M541" s="1"/>
      <c r="N541" s="1"/>
      <c r="O541" s="1"/>
      <c r="P541" s="1"/>
      <c r="Q541" s="1"/>
    </row>
    <row r="542" spans="1:17" ht="15.75" customHeight="1">
      <c r="A542" s="1"/>
      <c r="B542" s="1"/>
      <c r="C542" s="1"/>
      <c r="D542" s="1"/>
      <c r="E542" s="1"/>
      <c r="F542" s="1"/>
      <c r="G542" s="1"/>
      <c r="H542" s="1"/>
      <c r="I542" s="1"/>
      <c r="J542" s="1"/>
      <c r="K542" s="1"/>
      <c r="L542" s="1"/>
      <c r="M542" s="1"/>
      <c r="N542" s="1"/>
      <c r="O542" s="1"/>
      <c r="P542" s="1"/>
      <c r="Q542" s="1"/>
    </row>
    <row r="543" spans="1:17" ht="15.75" customHeight="1">
      <c r="A543" s="1"/>
      <c r="B543" s="1"/>
      <c r="C543" s="1"/>
      <c r="D543" s="1"/>
      <c r="E543" s="1"/>
      <c r="F543" s="1"/>
      <c r="G543" s="1"/>
      <c r="H543" s="1"/>
      <c r="I543" s="1"/>
      <c r="J543" s="1"/>
      <c r="K543" s="1"/>
      <c r="L543" s="1"/>
      <c r="M543" s="1"/>
      <c r="N543" s="1"/>
      <c r="O543" s="1"/>
      <c r="P543" s="1"/>
      <c r="Q543" s="1"/>
    </row>
    <row r="544" spans="1:17" ht="15.75" customHeight="1">
      <c r="A544" s="1"/>
      <c r="B544" s="1"/>
      <c r="C544" s="1"/>
      <c r="D544" s="1"/>
      <c r="E544" s="1"/>
      <c r="F544" s="1"/>
      <c r="G544" s="1"/>
      <c r="H544" s="1"/>
      <c r="I544" s="1"/>
      <c r="J544" s="1"/>
      <c r="K544" s="1"/>
      <c r="L544" s="1"/>
      <c r="M544" s="1"/>
      <c r="N544" s="1"/>
      <c r="O544" s="1"/>
      <c r="P544" s="1"/>
      <c r="Q544" s="1"/>
    </row>
    <row r="545" spans="1:17" ht="15.75" customHeight="1">
      <c r="A545" s="1"/>
      <c r="B545" s="1"/>
      <c r="C545" s="1"/>
      <c r="D545" s="1"/>
      <c r="E545" s="1"/>
      <c r="F545" s="1"/>
      <c r="G545" s="1"/>
      <c r="H545" s="1"/>
      <c r="I545" s="1"/>
      <c r="J545" s="1"/>
      <c r="K545" s="1"/>
      <c r="L545" s="1"/>
      <c r="M545" s="1"/>
      <c r="N545" s="1"/>
      <c r="O545" s="1"/>
      <c r="P545" s="1"/>
      <c r="Q545" s="1"/>
    </row>
    <row r="546" spans="1:17" ht="15.75" customHeight="1">
      <c r="A546" s="1"/>
      <c r="B546" s="1"/>
      <c r="C546" s="1"/>
      <c r="D546" s="1"/>
      <c r="E546" s="1"/>
      <c r="F546" s="1"/>
      <c r="G546" s="1"/>
      <c r="H546" s="1"/>
      <c r="I546" s="1"/>
      <c r="J546" s="1"/>
      <c r="K546" s="1"/>
      <c r="L546" s="1"/>
      <c r="M546" s="1"/>
      <c r="N546" s="1"/>
      <c r="O546" s="1"/>
      <c r="P546" s="1"/>
      <c r="Q546" s="1"/>
    </row>
    <row r="547" spans="1:17" ht="15.75" customHeight="1">
      <c r="A547" s="1"/>
      <c r="B547" s="1"/>
      <c r="C547" s="1"/>
      <c r="D547" s="1"/>
      <c r="E547" s="1"/>
      <c r="F547" s="1"/>
      <c r="G547" s="1"/>
      <c r="H547" s="1"/>
      <c r="I547" s="1"/>
      <c r="J547" s="1"/>
      <c r="K547" s="1"/>
      <c r="L547" s="1"/>
      <c r="M547" s="1"/>
      <c r="N547" s="1"/>
      <c r="O547" s="1"/>
      <c r="P547" s="1"/>
      <c r="Q547" s="1"/>
    </row>
    <row r="548" spans="1:17" ht="15.75" customHeight="1">
      <c r="A548" s="1"/>
      <c r="B548" s="1"/>
      <c r="C548" s="1"/>
      <c r="D548" s="1"/>
      <c r="E548" s="1"/>
      <c r="F548" s="1"/>
      <c r="G548" s="1"/>
      <c r="H548" s="1"/>
      <c r="I548" s="1"/>
      <c r="J548" s="1"/>
      <c r="K548" s="1"/>
      <c r="L548" s="1"/>
      <c r="M548" s="1"/>
      <c r="N548" s="1"/>
      <c r="O548" s="1"/>
      <c r="P548" s="1"/>
      <c r="Q548" s="1"/>
    </row>
    <row r="549" spans="1:17" ht="15.75" customHeight="1">
      <c r="A549" s="1"/>
      <c r="B549" s="1"/>
      <c r="C549" s="1"/>
      <c r="D549" s="1"/>
      <c r="E549" s="1"/>
      <c r="F549" s="1"/>
      <c r="G549" s="1"/>
      <c r="H549" s="1"/>
      <c r="I549" s="1"/>
      <c r="J549" s="1"/>
      <c r="K549" s="1"/>
      <c r="L549" s="1"/>
      <c r="M549" s="1"/>
      <c r="N549" s="1"/>
      <c r="O549" s="1"/>
      <c r="P549" s="1"/>
      <c r="Q549" s="1"/>
    </row>
    <row r="550" spans="1:17" ht="15.75" customHeight="1">
      <c r="A550" s="1"/>
      <c r="B550" s="1"/>
      <c r="C550" s="1"/>
      <c r="D550" s="1"/>
      <c r="E550" s="1"/>
      <c r="F550" s="1"/>
      <c r="G550" s="1"/>
      <c r="H550" s="1"/>
      <c r="I550" s="1"/>
      <c r="J550" s="1"/>
      <c r="K550" s="1"/>
      <c r="L550" s="1"/>
      <c r="M550" s="1"/>
      <c r="N550" s="1"/>
      <c r="O550" s="1"/>
      <c r="P550" s="1"/>
      <c r="Q550" s="1"/>
    </row>
    <row r="551" spans="1:17" ht="15.75" customHeight="1">
      <c r="A551" s="1"/>
      <c r="B551" s="1"/>
      <c r="C551" s="1"/>
      <c r="D551" s="1"/>
      <c r="E551" s="1"/>
      <c r="F551" s="1"/>
      <c r="G551" s="1"/>
      <c r="H551" s="1"/>
      <c r="I551" s="1"/>
      <c r="J551" s="1"/>
      <c r="K551" s="1"/>
      <c r="L551" s="1"/>
      <c r="M551" s="1"/>
      <c r="N551" s="1"/>
      <c r="O551" s="1"/>
      <c r="P551" s="1"/>
      <c r="Q551" s="1"/>
    </row>
    <row r="552" spans="1:17" ht="15.75" customHeight="1">
      <c r="A552" s="1"/>
      <c r="B552" s="1"/>
      <c r="C552" s="1"/>
      <c r="D552" s="1"/>
      <c r="E552" s="1"/>
      <c r="F552" s="1"/>
      <c r="G552" s="1"/>
      <c r="H552" s="1"/>
      <c r="I552" s="1"/>
      <c r="J552" s="1"/>
      <c r="K552" s="1"/>
      <c r="L552" s="1"/>
      <c r="M552" s="1"/>
      <c r="N552" s="1"/>
      <c r="O552" s="1"/>
      <c r="P552" s="1"/>
      <c r="Q552" s="1"/>
    </row>
    <row r="553" spans="1:17" ht="15.75" customHeight="1">
      <c r="A553" s="1"/>
      <c r="B553" s="1"/>
      <c r="C553" s="1"/>
      <c r="D553" s="1"/>
      <c r="E553" s="1"/>
      <c r="F553" s="1"/>
      <c r="G553" s="1"/>
      <c r="H553" s="1"/>
      <c r="I553" s="1"/>
      <c r="J553" s="1"/>
      <c r="K553" s="1"/>
      <c r="L553" s="1"/>
      <c r="M553" s="1"/>
      <c r="N553" s="1"/>
      <c r="O553" s="1"/>
      <c r="P553" s="1"/>
      <c r="Q553" s="1"/>
    </row>
    <row r="554" spans="1:17" ht="15.75" customHeight="1">
      <c r="A554" s="1"/>
      <c r="B554" s="1"/>
      <c r="C554" s="1"/>
      <c r="D554" s="1"/>
      <c r="E554" s="1"/>
      <c r="F554" s="1"/>
      <c r="G554" s="1"/>
      <c r="H554" s="1"/>
      <c r="I554" s="1"/>
      <c r="J554" s="1"/>
      <c r="K554" s="1"/>
      <c r="L554" s="1"/>
      <c r="M554" s="1"/>
      <c r="N554" s="1"/>
      <c r="O554" s="1"/>
      <c r="P554" s="1"/>
      <c r="Q554" s="1"/>
    </row>
    <row r="555" spans="1:17" ht="15.75" customHeight="1">
      <c r="A555" s="1"/>
      <c r="B555" s="1"/>
      <c r="C555" s="1"/>
      <c r="D555" s="1"/>
      <c r="E555" s="1"/>
      <c r="F555" s="1"/>
      <c r="G555" s="1"/>
      <c r="H555" s="1"/>
      <c r="I555" s="1"/>
      <c r="J555" s="1"/>
      <c r="K555" s="1"/>
      <c r="L555" s="1"/>
      <c r="M555" s="1"/>
      <c r="N555" s="1"/>
      <c r="O555" s="1"/>
      <c r="P555" s="1"/>
      <c r="Q555" s="1"/>
    </row>
    <row r="556" spans="1:17" ht="15.75" customHeight="1">
      <c r="A556" s="1"/>
      <c r="B556" s="1"/>
      <c r="C556" s="1"/>
      <c r="D556" s="1"/>
      <c r="E556" s="1"/>
      <c r="F556" s="1"/>
      <c r="G556" s="1"/>
      <c r="H556" s="1"/>
      <c r="I556" s="1"/>
      <c r="J556" s="1"/>
      <c r="K556" s="1"/>
      <c r="L556" s="1"/>
      <c r="M556" s="1"/>
      <c r="N556" s="1"/>
      <c r="O556" s="1"/>
      <c r="P556" s="1"/>
      <c r="Q556" s="1"/>
    </row>
    <row r="557" spans="1:17" ht="15.75" customHeight="1">
      <c r="A557" s="1"/>
      <c r="B557" s="1"/>
      <c r="C557" s="1"/>
      <c r="D557" s="1"/>
      <c r="E557" s="1"/>
      <c r="F557" s="1"/>
      <c r="G557" s="1"/>
      <c r="H557" s="1"/>
      <c r="I557" s="1"/>
      <c r="J557" s="1"/>
      <c r="K557" s="1"/>
      <c r="L557" s="1"/>
      <c r="M557" s="1"/>
      <c r="N557" s="1"/>
      <c r="O557" s="1"/>
      <c r="P557" s="1"/>
      <c r="Q557" s="1"/>
    </row>
    <row r="558" spans="1:17" ht="15.75" customHeight="1">
      <c r="A558" s="1"/>
      <c r="B558" s="1"/>
      <c r="C558" s="1"/>
      <c r="D558" s="1"/>
      <c r="E558" s="1"/>
      <c r="F558" s="1"/>
      <c r="G558" s="1"/>
      <c r="H558" s="1"/>
      <c r="I558" s="1"/>
      <c r="J558" s="1"/>
      <c r="K558" s="1"/>
      <c r="L558" s="1"/>
      <c r="M558" s="1"/>
      <c r="N558" s="1"/>
      <c r="O558" s="1"/>
      <c r="P558" s="1"/>
      <c r="Q558" s="1"/>
    </row>
    <row r="559" spans="1:17" ht="15.75" customHeight="1">
      <c r="A559" s="1"/>
      <c r="B559" s="1"/>
      <c r="C559" s="1"/>
      <c r="D559" s="1"/>
      <c r="E559" s="1"/>
      <c r="F559" s="1"/>
      <c r="G559" s="1"/>
      <c r="H559" s="1"/>
      <c r="I559" s="1"/>
      <c r="J559" s="1"/>
      <c r="K559" s="1"/>
      <c r="L559" s="1"/>
      <c r="M559" s="1"/>
      <c r="N559" s="1"/>
      <c r="O559" s="1"/>
      <c r="P559" s="1"/>
      <c r="Q559" s="1"/>
    </row>
    <row r="560" spans="1:17" ht="15.75" customHeight="1">
      <c r="A560" s="1"/>
      <c r="B560" s="1"/>
      <c r="C560" s="1"/>
      <c r="D560" s="1"/>
      <c r="E560" s="1"/>
      <c r="F560" s="1"/>
      <c r="G560" s="1"/>
      <c r="H560" s="1"/>
      <c r="I560" s="1"/>
      <c r="J560" s="1"/>
      <c r="K560" s="1"/>
      <c r="L560" s="1"/>
      <c r="M560" s="1"/>
      <c r="N560" s="1"/>
      <c r="O560" s="1"/>
      <c r="P560" s="1"/>
      <c r="Q560" s="1"/>
    </row>
    <row r="561" spans="1:17" ht="15.75" customHeight="1">
      <c r="A561" s="1"/>
      <c r="B561" s="1"/>
      <c r="C561" s="1"/>
      <c r="D561" s="1"/>
      <c r="E561" s="1"/>
      <c r="F561" s="1"/>
      <c r="G561" s="1"/>
      <c r="H561" s="1"/>
      <c r="I561" s="1"/>
      <c r="J561" s="1"/>
      <c r="K561" s="1"/>
      <c r="L561" s="1"/>
      <c r="M561" s="1"/>
      <c r="N561" s="1"/>
      <c r="O561" s="1"/>
      <c r="P561" s="1"/>
      <c r="Q561" s="1"/>
    </row>
    <row r="562" spans="1:17" ht="15.75" customHeight="1">
      <c r="A562" s="1"/>
      <c r="B562" s="1"/>
      <c r="C562" s="1"/>
      <c r="D562" s="1"/>
      <c r="E562" s="1"/>
      <c r="F562" s="1"/>
      <c r="G562" s="1"/>
      <c r="H562" s="1"/>
      <c r="I562" s="1"/>
      <c r="J562" s="1"/>
      <c r="K562" s="1"/>
      <c r="L562" s="1"/>
      <c r="M562" s="1"/>
      <c r="N562" s="1"/>
      <c r="O562" s="1"/>
      <c r="P562" s="1"/>
      <c r="Q562" s="1"/>
    </row>
    <row r="563" spans="1:17" ht="15.75" customHeight="1">
      <c r="A563" s="1"/>
      <c r="B563" s="1"/>
      <c r="C563" s="1"/>
      <c r="D563" s="1"/>
      <c r="E563" s="1"/>
      <c r="F563" s="1"/>
      <c r="G563" s="1"/>
      <c r="H563" s="1"/>
      <c r="I563" s="1"/>
      <c r="J563" s="1"/>
      <c r="K563" s="1"/>
      <c r="L563" s="1"/>
      <c r="M563" s="1"/>
      <c r="N563" s="1"/>
      <c r="O563" s="1"/>
      <c r="P563" s="1"/>
      <c r="Q563" s="1"/>
    </row>
    <row r="564" spans="1:17" ht="15.75" customHeight="1">
      <c r="A564" s="1"/>
      <c r="B564" s="1"/>
      <c r="C564" s="1"/>
      <c r="D564" s="1"/>
      <c r="E564" s="1"/>
      <c r="F564" s="1"/>
      <c r="G564" s="1"/>
      <c r="H564" s="1"/>
      <c r="I564" s="1"/>
      <c r="J564" s="1"/>
      <c r="K564" s="1"/>
      <c r="L564" s="1"/>
      <c r="M564" s="1"/>
      <c r="N564" s="1"/>
      <c r="O564" s="1"/>
      <c r="P564" s="1"/>
      <c r="Q564" s="1"/>
    </row>
    <row r="565" spans="1:17" ht="15.75" customHeight="1">
      <c r="A565" s="1"/>
      <c r="B565" s="1"/>
      <c r="C565" s="1"/>
      <c r="D565" s="1"/>
      <c r="E565" s="1"/>
      <c r="F565" s="1"/>
      <c r="G565" s="1"/>
      <c r="H565" s="1"/>
      <c r="I565" s="1"/>
      <c r="J565" s="1"/>
      <c r="K565" s="1"/>
      <c r="L565" s="1"/>
      <c r="M565" s="1"/>
      <c r="N565" s="1"/>
      <c r="O565" s="1"/>
      <c r="P565" s="1"/>
      <c r="Q565" s="1"/>
    </row>
    <row r="566" spans="1:17" ht="15.75" customHeight="1">
      <c r="A566" s="1"/>
      <c r="B566" s="1"/>
      <c r="C566" s="1"/>
      <c r="D566" s="1"/>
      <c r="E566" s="1"/>
      <c r="F566" s="1"/>
      <c r="G566" s="1"/>
      <c r="H566" s="1"/>
      <c r="I566" s="1"/>
      <c r="J566" s="1"/>
      <c r="K566" s="1"/>
      <c r="L566" s="1"/>
      <c r="M566" s="1"/>
      <c r="N566" s="1"/>
      <c r="O566" s="1"/>
      <c r="P566" s="1"/>
      <c r="Q566" s="1"/>
    </row>
    <row r="567" spans="1:17" ht="15.75" customHeight="1">
      <c r="A567" s="1"/>
      <c r="B567" s="1"/>
      <c r="C567" s="1"/>
      <c r="D567" s="1"/>
      <c r="E567" s="1"/>
      <c r="F567" s="1"/>
      <c r="G567" s="1"/>
      <c r="H567" s="1"/>
      <c r="I567" s="1"/>
      <c r="J567" s="1"/>
      <c r="K567" s="1"/>
      <c r="L567" s="1"/>
      <c r="M567" s="1"/>
      <c r="N567" s="1"/>
      <c r="O567" s="1"/>
      <c r="P567" s="1"/>
      <c r="Q567" s="1"/>
    </row>
    <row r="568" spans="1:17" ht="15.75" customHeight="1">
      <c r="A568" s="1"/>
      <c r="B568" s="1"/>
      <c r="C568" s="1"/>
      <c r="D568" s="1"/>
      <c r="E568" s="1"/>
      <c r="F568" s="1"/>
      <c r="G568" s="1"/>
      <c r="H568" s="1"/>
      <c r="I568" s="1"/>
      <c r="J568" s="1"/>
      <c r="K568" s="1"/>
      <c r="L568" s="1"/>
      <c r="M568" s="1"/>
      <c r="N568" s="1"/>
      <c r="O568" s="1"/>
      <c r="P568" s="1"/>
      <c r="Q568" s="1"/>
    </row>
    <row r="569" spans="1:17" ht="15.75" customHeight="1">
      <c r="A569" s="1"/>
      <c r="B569" s="1"/>
      <c r="C569" s="1"/>
      <c r="D569" s="1"/>
      <c r="E569" s="1"/>
      <c r="F569" s="1"/>
      <c r="G569" s="1"/>
      <c r="H569" s="1"/>
      <c r="I569" s="1"/>
      <c r="J569" s="1"/>
      <c r="K569" s="1"/>
      <c r="L569" s="1"/>
      <c r="M569" s="1"/>
      <c r="N569" s="1"/>
      <c r="O569" s="1"/>
      <c r="P569" s="1"/>
      <c r="Q569" s="1"/>
    </row>
    <row r="570" spans="1:17" ht="15.75" customHeight="1">
      <c r="A570" s="1"/>
      <c r="B570" s="1"/>
      <c r="C570" s="1"/>
      <c r="D570" s="1"/>
      <c r="E570" s="1"/>
      <c r="F570" s="1"/>
      <c r="G570" s="1"/>
      <c r="H570" s="1"/>
      <c r="I570" s="1"/>
      <c r="J570" s="1"/>
      <c r="K570" s="1"/>
      <c r="L570" s="1"/>
      <c r="M570" s="1"/>
      <c r="N570" s="1"/>
      <c r="O570" s="1"/>
      <c r="P570" s="1"/>
      <c r="Q570" s="1"/>
    </row>
    <row r="571" spans="1:17" ht="15.75" customHeight="1">
      <c r="A571" s="1"/>
      <c r="B571" s="1"/>
      <c r="C571" s="1"/>
      <c r="D571" s="1"/>
      <c r="E571" s="1"/>
      <c r="F571" s="1"/>
      <c r="G571" s="1"/>
      <c r="H571" s="1"/>
      <c r="I571" s="1"/>
      <c r="J571" s="1"/>
      <c r="K571" s="1"/>
      <c r="L571" s="1"/>
      <c r="M571" s="1"/>
      <c r="N571" s="1"/>
      <c r="O571" s="1"/>
      <c r="P571" s="1"/>
      <c r="Q571" s="1"/>
    </row>
    <row r="572" spans="1:17" ht="15.75" customHeight="1">
      <c r="A572" s="1"/>
      <c r="B572" s="1"/>
      <c r="C572" s="1"/>
      <c r="D572" s="1"/>
      <c r="E572" s="1"/>
      <c r="F572" s="1"/>
      <c r="G572" s="1"/>
      <c r="H572" s="1"/>
      <c r="I572" s="1"/>
      <c r="J572" s="1"/>
      <c r="K572" s="1"/>
      <c r="L572" s="1"/>
      <c r="M572" s="1"/>
      <c r="N572" s="1"/>
      <c r="O572" s="1"/>
      <c r="P572" s="1"/>
      <c r="Q572" s="1"/>
    </row>
    <row r="573" spans="1:17" ht="15.75" customHeight="1">
      <c r="A573" s="1"/>
      <c r="B573" s="1"/>
      <c r="C573" s="1"/>
      <c r="D573" s="1"/>
      <c r="E573" s="1"/>
      <c r="F573" s="1"/>
      <c r="G573" s="1"/>
      <c r="H573" s="1"/>
      <c r="I573" s="1"/>
      <c r="J573" s="1"/>
      <c r="K573" s="1"/>
      <c r="L573" s="1"/>
      <c r="M573" s="1"/>
      <c r="N573" s="1"/>
      <c r="O573" s="1"/>
      <c r="P573" s="1"/>
      <c r="Q573" s="1"/>
    </row>
    <row r="574" spans="1:17" ht="15.75" customHeight="1">
      <c r="A574" s="1"/>
      <c r="B574" s="1"/>
      <c r="C574" s="1"/>
      <c r="D574" s="1"/>
      <c r="E574" s="1"/>
      <c r="F574" s="1"/>
      <c r="G574" s="1"/>
      <c r="H574" s="1"/>
      <c r="I574" s="1"/>
      <c r="J574" s="1"/>
      <c r="K574" s="1"/>
      <c r="L574" s="1"/>
      <c r="M574" s="1"/>
      <c r="N574" s="1"/>
      <c r="O574" s="1"/>
      <c r="P574" s="1"/>
      <c r="Q574" s="1"/>
    </row>
    <row r="575" spans="1:17" ht="15.75" customHeight="1">
      <c r="A575" s="1"/>
      <c r="B575" s="1"/>
      <c r="C575" s="1"/>
      <c r="D575" s="1"/>
      <c r="E575" s="1"/>
      <c r="F575" s="1"/>
      <c r="G575" s="1"/>
      <c r="H575" s="1"/>
      <c r="I575" s="1"/>
      <c r="J575" s="1"/>
      <c r="K575" s="1"/>
      <c r="L575" s="1"/>
      <c r="M575" s="1"/>
      <c r="N575" s="1"/>
      <c r="O575" s="1"/>
      <c r="P575" s="1"/>
      <c r="Q575" s="1"/>
    </row>
    <row r="576" spans="1:17" ht="15.75" customHeight="1">
      <c r="A576" s="1"/>
      <c r="B576" s="1"/>
      <c r="C576" s="1"/>
      <c r="D576" s="1"/>
      <c r="E576" s="1"/>
      <c r="F576" s="1"/>
      <c r="G576" s="1"/>
      <c r="H576" s="1"/>
      <c r="I576" s="1"/>
      <c r="J576" s="1"/>
      <c r="K576" s="1"/>
      <c r="L576" s="1"/>
      <c r="M576" s="1"/>
      <c r="N576" s="1"/>
      <c r="O576" s="1"/>
      <c r="P576" s="1"/>
      <c r="Q576" s="1"/>
    </row>
    <row r="577" spans="1:17" ht="15.75" customHeight="1">
      <c r="A577" s="1"/>
      <c r="B577" s="1"/>
      <c r="C577" s="1"/>
      <c r="D577" s="1"/>
      <c r="E577" s="1"/>
      <c r="F577" s="1"/>
      <c r="G577" s="1"/>
      <c r="H577" s="1"/>
      <c r="I577" s="1"/>
      <c r="J577" s="1"/>
      <c r="K577" s="1"/>
      <c r="L577" s="1"/>
      <c r="M577" s="1"/>
      <c r="N577" s="1"/>
      <c r="O577" s="1"/>
      <c r="P577" s="1"/>
      <c r="Q577" s="1"/>
    </row>
    <row r="578" spans="1:17" ht="15.75" customHeight="1">
      <c r="A578" s="1"/>
      <c r="B578" s="1"/>
      <c r="C578" s="1"/>
      <c r="D578" s="1"/>
      <c r="E578" s="1"/>
      <c r="F578" s="1"/>
      <c r="G578" s="1"/>
      <c r="H578" s="1"/>
      <c r="I578" s="1"/>
      <c r="J578" s="1"/>
      <c r="K578" s="1"/>
      <c r="L578" s="1"/>
      <c r="M578" s="1"/>
      <c r="N578" s="1"/>
      <c r="O578" s="1"/>
      <c r="P578" s="1"/>
      <c r="Q578" s="1"/>
    </row>
    <row r="579" spans="1:17" ht="15.75" customHeight="1">
      <c r="A579" s="1"/>
      <c r="B579" s="1"/>
      <c r="C579" s="1"/>
      <c r="D579" s="1"/>
      <c r="E579" s="1"/>
      <c r="F579" s="1"/>
      <c r="G579" s="1"/>
      <c r="H579" s="1"/>
      <c r="I579" s="1"/>
      <c r="J579" s="1"/>
      <c r="K579" s="1"/>
      <c r="L579" s="1"/>
      <c r="M579" s="1"/>
      <c r="N579" s="1"/>
      <c r="O579" s="1"/>
      <c r="P579" s="1"/>
      <c r="Q579" s="1"/>
    </row>
    <row r="580" spans="1:17" ht="15.75" customHeight="1">
      <c r="A580" s="1"/>
      <c r="B580" s="1"/>
      <c r="C580" s="1"/>
      <c r="D580" s="1"/>
      <c r="E580" s="1"/>
      <c r="F580" s="1"/>
      <c r="G580" s="1"/>
      <c r="H580" s="1"/>
      <c r="I580" s="1"/>
      <c r="J580" s="1"/>
      <c r="K580" s="1"/>
      <c r="L580" s="1"/>
      <c r="M580" s="1"/>
      <c r="N580" s="1"/>
      <c r="O580" s="1"/>
      <c r="P580" s="1"/>
      <c r="Q580" s="1"/>
    </row>
    <row r="581" spans="1:17" ht="15.75" customHeight="1">
      <c r="A581" s="1"/>
      <c r="B581" s="1"/>
      <c r="C581" s="1"/>
      <c r="D581" s="1"/>
      <c r="E581" s="1"/>
      <c r="F581" s="1"/>
      <c r="G581" s="1"/>
      <c r="H581" s="1"/>
      <c r="I581" s="1"/>
      <c r="J581" s="1"/>
      <c r="K581" s="1"/>
      <c r="L581" s="1"/>
      <c r="M581" s="1"/>
      <c r="N581" s="1"/>
      <c r="O581" s="1"/>
      <c r="P581" s="1"/>
      <c r="Q581" s="1"/>
    </row>
    <row r="582" spans="1:17" ht="15.75" customHeight="1">
      <c r="A582" s="1"/>
      <c r="B582" s="1"/>
      <c r="C582" s="1"/>
      <c r="D582" s="1"/>
      <c r="E582" s="1"/>
      <c r="F582" s="1"/>
      <c r="G582" s="1"/>
      <c r="H582" s="1"/>
      <c r="I582" s="1"/>
      <c r="J582" s="1"/>
      <c r="K582" s="1"/>
      <c r="L582" s="1"/>
      <c r="M582" s="1"/>
      <c r="N582" s="1"/>
      <c r="O582" s="1"/>
      <c r="P582" s="1"/>
      <c r="Q582" s="1"/>
    </row>
    <row r="583" spans="1:17" ht="15.75" customHeight="1">
      <c r="A583" s="1"/>
      <c r="B583" s="1"/>
      <c r="C583" s="1"/>
      <c r="D583" s="1"/>
      <c r="E583" s="1"/>
      <c r="F583" s="1"/>
      <c r="G583" s="1"/>
      <c r="H583" s="1"/>
      <c r="I583" s="1"/>
      <c r="J583" s="1"/>
      <c r="K583" s="1"/>
      <c r="L583" s="1"/>
      <c r="M583" s="1"/>
      <c r="N583" s="1"/>
      <c r="O583" s="1"/>
      <c r="P583" s="1"/>
      <c r="Q583" s="1"/>
    </row>
    <row r="584" spans="1:17" ht="15.75" customHeight="1">
      <c r="A584" s="1"/>
      <c r="B584" s="1"/>
      <c r="C584" s="1"/>
      <c r="D584" s="1"/>
      <c r="E584" s="1"/>
      <c r="F584" s="1"/>
      <c r="G584" s="1"/>
      <c r="H584" s="1"/>
      <c r="I584" s="1"/>
      <c r="J584" s="1"/>
      <c r="K584" s="1"/>
      <c r="L584" s="1"/>
      <c r="M584" s="1"/>
      <c r="N584" s="1"/>
      <c r="O584" s="1"/>
      <c r="P584" s="1"/>
      <c r="Q584" s="1"/>
    </row>
    <row r="585" spans="1:17" ht="15.75" customHeight="1">
      <c r="A585" s="1"/>
      <c r="B585" s="1"/>
      <c r="C585" s="1"/>
      <c r="D585" s="1"/>
      <c r="E585" s="1"/>
      <c r="F585" s="1"/>
      <c r="G585" s="1"/>
      <c r="H585" s="1"/>
      <c r="I585" s="1"/>
      <c r="J585" s="1"/>
      <c r="K585" s="1"/>
      <c r="L585" s="1"/>
      <c r="M585" s="1"/>
      <c r="N585" s="1"/>
      <c r="O585" s="1"/>
      <c r="P585" s="1"/>
      <c r="Q585" s="1"/>
    </row>
    <row r="586" spans="1:17" ht="15.75" customHeight="1">
      <c r="A586" s="1"/>
      <c r="B586" s="1"/>
      <c r="C586" s="1"/>
      <c r="D586" s="1"/>
      <c r="E586" s="1"/>
      <c r="F586" s="1"/>
      <c r="G586" s="1"/>
      <c r="H586" s="1"/>
      <c r="I586" s="1"/>
      <c r="J586" s="1"/>
      <c r="K586" s="1"/>
      <c r="L586" s="1"/>
      <c r="M586" s="1"/>
      <c r="N586" s="1"/>
      <c r="O586" s="1"/>
      <c r="P586" s="1"/>
      <c r="Q586" s="1"/>
    </row>
    <row r="587" spans="1:17" ht="15.75" customHeight="1">
      <c r="A587" s="1"/>
      <c r="B587" s="1"/>
      <c r="C587" s="1"/>
      <c r="D587" s="1"/>
      <c r="E587" s="1"/>
      <c r="F587" s="1"/>
      <c r="G587" s="1"/>
      <c r="H587" s="1"/>
      <c r="I587" s="1"/>
      <c r="J587" s="1"/>
      <c r="K587" s="1"/>
      <c r="L587" s="1"/>
      <c r="M587" s="1"/>
      <c r="N587" s="1"/>
      <c r="O587" s="1"/>
      <c r="P587" s="1"/>
      <c r="Q587" s="1"/>
    </row>
    <row r="588" spans="1:17" ht="15.75" customHeight="1">
      <c r="A588" s="1"/>
      <c r="B588" s="1"/>
      <c r="C588" s="1"/>
      <c r="D588" s="1"/>
      <c r="E588" s="1"/>
      <c r="F588" s="1"/>
      <c r="G588" s="1"/>
      <c r="H588" s="1"/>
      <c r="I588" s="1"/>
      <c r="J588" s="1"/>
      <c r="K588" s="1"/>
      <c r="L588" s="1"/>
      <c r="M588" s="1"/>
      <c r="N588" s="1"/>
      <c r="O588" s="1"/>
      <c r="P588" s="1"/>
      <c r="Q588" s="1"/>
    </row>
    <row r="589" spans="1:17" ht="15.75" customHeight="1">
      <c r="A589" s="1"/>
      <c r="B589" s="1"/>
      <c r="C589" s="1"/>
      <c r="D589" s="1"/>
      <c r="E589" s="1"/>
      <c r="F589" s="1"/>
      <c r="G589" s="1"/>
      <c r="H589" s="1"/>
      <c r="I589" s="1"/>
      <c r="J589" s="1"/>
      <c r="K589" s="1"/>
      <c r="L589" s="1"/>
      <c r="M589" s="1"/>
      <c r="N589" s="1"/>
      <c r="O589" s="1"/>
      <c r="P589" s="1"/>
      <c r="Q589" s="1"/>
    </row>
    <row r="590" spans="1:17" ht="15.75" customHeight="1">
      <c r="A590" s="1"/>
      <c r="B590" s="1"/>
      <c r="C590" s="1"/>
      <c r="D590" s="1"/>
      <c r="E590" s="1"/>
      <c r="F590" s="1"/>
      <c r="G590" s="1"/>
      <c r="H590" s="1"/>
      <c r="I590" s="1"/>
      <c r="J590" s="1"/>
      <c r="K590" s="1"/>
      <c r="L590" s="1"/>
      <c r="M590" s="1"/>
      <c r="N590" s="1"/>
      <c r="O590" s="1"/>
      <c r="P590" s="1"/>
      <c r="Q590" s="1"/>
    </row>
    <row r="591" spans="1:17" ht="15.75" customHeight="1">
      <c r="A591" s="1"/>
      <c r="B591" s="1"/>
      <c r="C591" s="1"/>
      <c r="D591" s="1"/>
      <c r="E591" s="1"/>
      <c r="F591" s="1"/>
      <c r="G591" s="1"/>
      <c r="H591" s="1"/>
      <c r="I591" s="1"/>
      <c r="J591" s="1"/>
      <c r="K591" s="1"/>
      <c r="L591" s="1"/>
      <c r="M591" s="1"/>
      <c r="N591" s="1"/>
      <c r="O591" s="1"/>
      <c r="P591" s="1"/>
      <c r="Q591" s="1"/>
    </row>
    <row r="592" spans="1:17" ht="15.75" customHeight="1">
      <c r="A592" s="1"/>
      <c r="B592" s="1"/>
      <c r="C592" s="1"/>
      <c r="D592" s="1"/>
      <c r="E592" s="1"/>
      <c r="F592" s="1"/>
      <c r="G592" s="1"/>
      <c r="H592" s="1"/>
      <c r="I592" s="1"/>
      <c r="J592" s="1"/>
      <c r="K592" s="1"/>
      <c r="L592" s="1"/>
      <c r="M592" s="1"/>
      <c r="N592" s="1"/>
      <c r="O592" s="1"/>
      <c r="P592" s="1"/>
      <c r="Q592" s="1"/>
    </row>
    <row r="593" spans="1:17" ht="15.75" customHeight="1">
      <c r="A593" s="1"/>
      <c r="B593" s="1"/>
      <c r="C593" s="1"/>
      <c r="D593" s="1"/>
      <c r="E593" s="1"/>
      <c r="F593" s="1"/>
      <c r="G593" s="1"/>
      <c r="H593" s="1"/>
      <c r="I593" s="1"/>
      <c r="J593" s="1"/>
      <c r="K593" s="1"/>
      <c r="L593" s="1"/>
      <c r="M593" s="1"/>
      <c r="N593" s="1"/>
      <c r="O593" s="1"/>
      <c r="P593" s="1"/>
      <c r="Q593" s="1"/>
    </row>
    <row r="594" spans="1:17" ht="15.75" customHeight="1">
      <c r="A594" s="1"/>
      <c r="B594" s="1"/>
      <c r="C594" s="1"/>
      <c r="D594" s="1"/>
      <c r="E594" s="1"/>
      <c r="F594" s="1"/>
      <c r="G594" s="1"/>
      <c r="H594" s="1"/>
      <c r="I594" s="1"/>
      <c r="J594" s="1"/>
      <c r="K594" s="1"/>
      <c r="L594" s="1"/>
      <c r="M594" s="1"/>
      <c r="N594" s="1"/>
      <c r="O594" s="1"/>
      <c r="P594" s="1"/>
      <c r="Q594" s="1"/>
    </row>
    <row r="595" spans="1:17" ht="15.75" customHeight="1">
      <c r="A595" s="1"/>
      <c r="B595" s="1"/>
      <c r="C595" s="1"/>
      <c r="D595" s="1"/>
      <c r="E595" s="1"/>
      <c r="F595" s="1"/>
      <c r="G595" s="1"/>
      <c r="H595" s="1"/>
      <c r="I595" s="1"/>
      <c r="J595" s="1"/>
      <c r="K595" s="1"/>
      <c r="L595" s="1"/>
      <c r="M595" s="1"/>
      <c r="N595" s="1"/>
      <c r="O595" s="1"/>
      <c r="P595" s="1"/>
      <c r="Q595" s="1"/>
    </row>
    <row r="596" spans="1:17" ht="15.75" customHeight="1">
      <c r="A596" s="1"/>
      <c r="B596" s="1"/>
      <c r="C596" s="1"/>
      <c r="D596" s="1"/>
      <c r="E596" s="1"/>
      <c r="F596" s="1"/>
      <c r="G596" s="1"/>
      <c r="H596" s="1"/>
      <c r="I596" s="1"/>
      <c r="J596" s="1"/>
      <c r="K596" s="1"/>
      <c r="L596" s="1"/>
      <c r="M596" s="1"/>
      <c r="N596" s="1"/>
      <c r="O596" s="1"/>
      <c r="P596" s="1"/>
      <c r="Q596" s="1"/>
    </row>
    <row r="597" spans="1:17" ht="15.75" customHeight="1">
      <c r="A597" s="1"/>
      <c r="B597" s="1"/>
      <c r="C597" s="1"/>
      <c r="D597" s="1"/>
      <c r="E597" s="1"/>
      <c r="F597" s="1"/>
      <c r="G597" s="1"/>
      <c r="H597" s="1"/>
      <c r="I597" s="1"/>
      <c r="J597" s="1"/>
      <c r="K597" s="1"/>
      <c r="L597" s="1"/>
      <c r="M597" s="1"/>
      <c r="N597" s="1"/>
      <c r="O597" s="1"/>
      <c r="P597" s="1"/>
      <c r="Q597" s="1"/>
    </row>
    <row r="598" spans="1:17" ht="15.75" customHeight="1">
      <c r="A598" s="1"/>
      <c r="B598" s="1"/>
      <c r="C598" s="1"/>
      <c r="D598" s="1"/>
      <c r="E598" s="1"/>
      <c r="F598" s="1"/>
      <c r="G598" s="1"/>
      <c r="H598" s="1"/>
      <c r="I598" s="1"/>
      <c r="J598" s="1"/>
      <c r="K598" s="1"/>
      <c r="L598" s="1"/>
      <c r="M598" s="1"/>
      <c r="N598" s="1"/>
      <c r="O598" s="1"/>
      <c r="P598" s="1"/>
      <c r="Q598" s="1"/>
    </row>
    <row r="599" spans="1:17" ht="15.75" customHeight="1">
      <c r="A599" s="1"/>
      <c r="B599" s="1"/>
      <c r="C599" s="1"/>
      <c r="D599" s="1"/>
      <c r="E599" s="1"/>
      <c r="F599" s="1"/>
      <c r="G599" s="1"/>
      <c r="H599" s="1"/>
      <c r="I599" s="1"/>
      <c r="J599" s="1"/>
      <c r="K599" s="1"/>
      <c r="L599" s="1"/>
      <c r="M599" s="1"/>
      <c r="N599" s="1"/>
      <c r="O599" s="1"/>
      <c r="P599" s="1"/>
      <c r="Q599" s="1"/>
    </row>
    <row r="600" spans="1:17" ht="15.75" customHeight="1">
      <c r="A600" s="1"/>
      <c r="B600" s="1"/>
      <c r="C600" s="1"/>
      <c r="D600" s="1"/>
      <c r="E600" s="1"/>
      <c r="F600" s="1"/>
      <c r="G600" s="1"/>
      <c r="H600" s="1"/>
      <c r="I600" s="1"/>
      <c r="J600" s="1"/>
      <c r="K600" s="1"/>
      <c r="L600" s="1"/>
      <c r="M600" s="1"/>
      <c r="N600" s="1"/>
      <c r="O600" s="1"/>
      <c r="P600" s="1"/>
      <c r="Q600" s="1"/>
    </row>
    <row r="601" spans="1:17" ht="15.75" customHeight="1">
      <c r="A601" s="1"/>
      <c r="B601" s="1"/>
      <c r="C601" s="1"/>
      <c r="D601" s="1"/>
      <c r="E601" s="1"/>
      <c r="F601" s="1"/>
      <c r="G601" s="1"/>
      <c r="H601" s="1"/>
      <c r="I601" s="1"/>
      <c r="J601" s="1"/>
      <c r="K601" s="1"/>
      <c r="L601" s="1"/>
      <c r="M601" s="1"/>
      <c r="N601" s="1"/>
      <c r="O601" s="1"/>
      <c r="P601" s="1"/>
      <c r="Q601" s="1"/>
    </row>
    <row r="602" spans="1:17" ht="15.75" customHeight="1">
      <c r="A602" s="1"/>
      <c r="B602" s="1"/>
      <c r="C602" s="1"/>
      <c r="D602" s="1"/>
      <c r="E602" s="1"/>
      <c r="F602" s="1"/>
      <c r="G602" s="1"/>
      <c r="H602" s="1"/>
      <c r="I602" s="1"/>
      <c r="J602" s="1"/>
      <c r="K602" s="1"/>
      <c r="L602" s="1"/>
      <c r="M602" s="1"/>
      <c r="N602" s="1"/>
      <c r="O602" s="1"/>
      <c r="P602" s="1"/>
      <c r="Q602" s="1"/>
    </row>
    <row r="603" spans="1:17" ht="15.75" customHeight="1">
      <c r="A603" s="1"/>
      <c r="B603" s="1"/>
      <c r="C603" s="1"/>
      <c r="D603" s="1"/>
      <c r="E603" s="1"/>
      <c r="F603" s="1"/>
      <c r="G603" s="1"/>
      <c r="H603" s="1"/>
      <c r="I603" s="1"/>
      <c r="J603" s="1"/>
      <c r="K603" s="1"/>
      <c r="L603" s="1"/>
      <c r="M603" s="1"/>
      <c r="N603" s="1"/>
      <c r="O603" s="1"/>
      <c r="P603" s="1"/>
      <c r="Q603" s="1"/>
    </row>
    <row r="604" spans="1:17" ht="15.75" customHeight="1">
      <c r="A604" s="1"/>
      <c r="B604" s="1"/>
      <c r="C604" s="1"/>
      <c r="D604" s="1"/>
      <c r="E604" s="1"/>
      <c r="F604" s="1"/>
      <c r="G604" s="1"/>
      <c r="H604" s="1"/>
      <c r="I604" s="1"/>
      <c r="J604" s="1"/>
      <c r="K604" s="1"/>
      <c r="L604" s="1"/>
      <c r="M604" s="1"/>
      <c r="N604" s="1"/>
      <c r="O604" s="1"/>
      <c r="P604" s="1"/>
      <c r="Q604" s="1"/>
    </row>
    <row r="605" spans="1:17" ht="15.75" customHeight="1">
      <c r="A605" s="1"/>
      <c r="B605" s="1"/>
      <c r="C605" s="1"/>
      <c r="D605" s="1"/>
      <c r="E605" s="1"/>
      <c r="F605" s="1"/>
      <c r="G605" s="1"/>
      <c r="H605" s="1"/>
      <c r="I605" s="1"/>
      <c r="J605" s="1"/>
      <c r="K605" s="1"/>
      <c r="L605" s="1"/>
      <c r="M605" s="1"/>
      <c r="N605" s="1"/>
      <c r="O605" s="1"/>
      <c r="P605" s="1"/>
      <c r="Q605" s="1"/>
    </row>
    <row r="606" spans="1:17" ht="15.75" customHeight="1">
      <c r="A606" s="1"/>
      <c r="B606" s="1"/>
      <c r="C606" s="1"/>
      <c r="D606" s="1"/>
      <c r="E606" s="1"/>
      <c r="F606" s="1"/>
      <c r="G606" s="1"/>
      <c r="H606" s="1"/>
      <c r="I606" s="1"/>
      <c r="J606" s="1"/>
      <c r="K606" s="1"/>
      <c r="L606" s="1"/>
      <c r="M606" s="1"/>
      <c r="N606" s="1"/>
      <c r="O606" s="1"/>
      <c r="P606" s="1"/>
      <c r="Q606" s="1"/>
    </row>
    <row r="607" spans="1:17" ht="15.75" customHeight="1">
      <c r="A607" s="1"/>
      <c r="B607" s="1"/>
      <c r="C607" s="1"/>
      <c r="D607" s="1"/>
      <c r="E607" s="1"/>
      <c r="F607" s="1"/>
      <c r="G607" s="1"/>
      <c r="H607" s="1"/>
      <c r="I607" s="1"/>
      <c r="J607" s="1"/>
      <c r="K607" s="1"/>
      <c r="L607" s="1"/>
      <c r="M607" s="1"/>
      <c r="N607" s="1"/>
      <c r="O607" s="1"/>
      <c r="P607" s="1"/>
      <c r="Q607" s="1"/>
    </row>
    <row r="608" spans="1:17" ht="15.75" customHeight="1">
      <c r="A608" s="1"/>
      <c r="B608" s="1"/>
      <c r="C608" s="1"/>
      <c r="D608" s="1"/>
      <c r="E608" s="1"/>
      <c r="F608" s="1"/>
      <c r="G608" s="1"/>
      <c r="H608" s="1"/>
      <c r="I608" s="1"/>
      <c r="J608" s="1"/>
      <c r="K608" s="1"/>
      <c r="L608" s="1"/>
      <c r="M608" s="1"/>
      <c r="N608" s="1"/>
      <c r="O608" s="1"/>
      <c r="P608" s="1"/>
      <c r="Q608" s="1"/>
    </row>
    <row r="609" spans="1:17" ht="15.75" customHeight="1">
      <c r="A609" s="1"/>
      <c r="B609" s="1"/>
      <c r="C609" s="1"/>
      <c r="D609" s="1"/>
      <c r="E609" s="1"/>
      <c r="F609" s="1"/>
      <c r="G609" s="1"/>
      <c r="H609" s="1"/>
      <c r="I609" s="1"/>
      <c r="J609" s="1"/>
      <c r="K609" s="1"/>
      <c r="L609" s="1"/>
      <c r="M609" s="1"/>
      <c r="N609" s="1"/>
      <c r="O609" s="1"/>
      <c r="P609" s="1"/>
      <c r="Q609" s="1"/>
    </row>
    <row r="610" spans="1:17" ht="15.75" customHeight="1">
      <c r="A610" s="1"/>
      <c r="B610" s="1"/>
      <c r="C610" s="1"/>
      <c r="D610" s="1"/>
      <c r="E610" s="1"/>
      <c r="F610" s="1"/>
      <c r="G610" s="1"/>
      <c r="H610" s="1"/>
      <c r="I610" s="1"/>
      <c r="J610" s="1"/>
      <c r="K610" s="1"/>
      <c r="L610" s="1"/>
      <c r="M610" s="1"/>
      <c r="N610" s="1"/>
      <c r="O610" s="1"/>
      <c r="P610" s="1"/>
      <c r="Q610" s="1"/>
    </row>
    <row r="611" spans="1:17" ht="15.75" customHeight="1">
      <c r="A611" s="1"/>
      <c r="B611" s="1"/>
      <c r="C611" s="1"/>
      <c r="D611" s="1"/>
      <c r="E611" s="1"/>
      <c r="F611" s="1"/>
      <c r="G611" s="1"/>
      <c r="H611" s="1"/>
      <c r="I611" s="1"/>
      <c r="J611" s="1"/>
      <c r="K611" s="1"/>
      <c r="L611" s="1"/>
      <c r="M611" s="1"/>
      <c r="N611" s="1"/>
      <c r="O611" s="1"/>
      <c r="P611" s="1"/>
      <c r="Q611" s="1"/>
    </row>
    <row r="612" spans="1:17" ht="15.75" customHeight="1">
      <c r="A612" s="1"/>
      <c r="B612" s="1"/>
      <c r="C612" s="1"/>
      <c r="D612" s="1"/>
      <c r="E612" s="1"/>
      <c r="F612" s="1"/>
      <c r="G612" s="1"/>
      <c r="H612" s="1"/>
      <c r="I612" s="1"/>
      <c r="J612" s="1"/>
      <c r="K612" s="1"/>
      <c r="L612" s="1"/>
      <c r="M612" s="1"/>
      <c r="N612" s="1"/>
      <c r="O612" s="1"/>
      <c r="P612" s="1"/>
      <c r="Q612" s="1"/>
    </row>
    <row r="613" spans="1:17" ht="15.75" customHeight="1">
      <c r="A613" s="1"/>
      <c r="B613" s="1"/>
      <c r="C613" s="1"/>
      <c r="D613" s="1"/>
      <c r="E613" s="1"/>
      <c r="F613" s="1"/>
      <c r="G613" s="1"/>
      <c r="H613" s="1"/>
      <c r="I613" s="1"/>
      <c r="J613" s="1"/>
      <c r="K613" s="1"/>
      <c r="L613" s="1"/>
      <c r="M613" s="1"/>
      <c r="N613" s="1"/>
      <c r="O613" s="1"/>
      <c r="P613" s="1"/>
      <c r="Q613" s="1"/>
    </row>
    <row r="614" spans="1:17" ht="15.75" customHeight="1">
      <c r="A614" s="1"/>
      <c r="B614" s="1"/>
      <c r="C614" s="1"/>
      <c r="D614" s="1"/>
      <c r="E614" s="1"/>
      <c r="F614" s="1"/>
      <c r="G614" s="1"/>
      <c r="H614" s="1"/>
      <c r="I614" s="1"/>
      <c r="J614" s="1"/>
      <c r="K614" s="1"/>
      <c r="L614" s="1"/>
      <c r="M614" s="1"/>
      <c r="N614" s="1"/>
      <c r="O614" s="1"/>
      <c r="P614" s="1"/>
      <c r="Q614" s="1"/>
    </row>
    <row r="615" spans="1:17" ht="15.75" customHeight="1">
      <c r="A615" s="1"/>
      <c r="B615" s="1"/>
      <c r="C615" s="1"/>
      <c r="D615" s="1"/>
      <c r="E615" s="1"/>
      <c r="F615" s="1"/>
      <c r="G615" s="1"/>
      <c r="H615" s="1"/>
      <c r="I615" s="1"/>
      <c r="J615" s="1"/>
      <c r="K615" s="1"/>
      <c r="L615" s="1"/>
      <c r="M615" s="1"/>
      <c r="N615" s="1"/>
      <c r="O615" s="1"/>
      <c r="P615" s="1"/>
      <c r="Q615" s="1"/>
    </row>
    <row r="616" spans="1:17" ht="15.75" customHeight="1">
      <c r="A616" s="1"/>
      <c r="B616" s="1"/>
      <c r="C616" s="1"/>
      <c r="D616" s="1"/>
      <c r="E616" s="1"/>
      <c r="F616" s="1"/>
      <c r="G616" s="1"/>
      <c r="H616" s="1"/>
      <c r="I616" s="1"/>
      <c r="J616" s="1"/>
      <c r="K616" s="1"/>
      <c r="L616" s="1"/>
      <c r="M616" s="1"/>
      <c r="N616" s="1"/>
      <c r="O616" s="1"/>
      <c r="P616" s="1"/>
      <c r="Q616" s="1"/>
    </row>
    <row r="617" spans="1:17" ht="15.75" customHeight="1">
      <c r="A617" s="1"/>
      <c r="B617" s="1"/>
      <c r="C617" s="1"/>
      <c r="D617" s="1"/>
      <c r="E617" s="1"/>
      <c r="F617" s="1"/>
      <c r="G617" s="1"/>
      <c r="H617" s="1"/>
      <c r="I617" s="1"/>
      <c r="J617" s="1"/>
      <c r="K617" s="1"/>
      <c r="L617" s="1"/>
      <c r="M617" s="1"/>
      <c r="N617" s="1"/>
      <c r="O617" s="1"/>
      <c r="P617" s="1"/>
      <c r="Q617" s="1"/>
    </row>
    <row r="618" spans="1:17" ht="15.75" customHeight="1">
      <c r="A618" s="1"/>
      <c r="B618" s="1"/>
      <c r="C618" s="1"/>
      <c r="D618" s="1"/>
      <c r="E618" s="1"/>
      <c r="F618" s="1"/>
      <c r="G618" s="1"/>
      <c r="H618" s="1"/>
      <c r="I618" s="1"/>
      <c r="J618" s="1"/>
      <c r="K618" s="1"/>
      <c r="L618" s="1"/>
      <c r="M618" s="1"/>
      <c r="N618" s="1"/>
      <c r="O618" s="1"/>
      <c r="P618" s="1"/>
      <c r="Q618" s="1"/>
    </row>
    <row r="619" spans="1:17" ht="15.75" customHeight="1">
      <c r="A619" s="1"/>
      <c r="B619" s="1"/>
      <c r="C619" s="1"/>
      <c r="D619" s="1"/>
      <c r="E619" s="1"/>
      <c r="F619" s="1"/>
      <c r="G619" s="1"/>
      <c r="H619" s="1"/>
      <c r="I619" s="1"/>
      <c r="J619" s="1"/>
      <c r="K619" s="1"/>
      <c r="L619" s="1"/>
      <c r="M619" s="1"/>
      <c r="N619" s="1"/>
      <c r="O619" s="1"/>
      <c r="P619" s="1"/>
      <c r="Q619" s="1"/>
    </row>
    <row r="620" spans="1:17" ht="15.75" customHeight="1">
      <c r="A620" s="1"/>
      <c r="B620" s="1"/>
      <c r="C620" s="1"/>
      <c r="D620" s="1"/>
      <c r="E620" s="1"/>
      <c r="F620" s="1"/>
      <c r="G620" s="1"/>
      <c r="H620" s="1"/>
      <c r="I620" s="1"/>
      <c r="J620" s="1"/>
      <c r="K620" s="1"/>
      <c r="L620" s="1"/>
      <c r="M620" s="1"/>
      <c r="N620" s="1"/>
      <c r="O620" s="1"/>
      <c r="P620" s="1"/>
      <c r="Q620" s="1"/>
    </row>
    <row r="621" spans="1:17" ht="15.75" customHeight="1">
      <c r="A621" s="1"/>
      <c r="B621" s="1"/>
      <c r="C621" s="1"/>
      <c r="D621" s="1"/>
      <c r="E621" s="1"/>
      <c r="F621" s="1"/>
      <c r="G621" s="1"/>
      <c r="H621" s="1"/>
      <c r="I621" s="1"/>
      <c r="J621" s="1"/>
      <c r="K621" s="1"/>
      <c r="L621" s="1"/>
      <c r="M621" s="1"/>
      <c r="N621" s="1"/>
      <c r="O621" s="1"/>
      <c r="P621" s="1"/>
      <c r="Q621" s="1"/>
    </row>
    <row r="622" spans="1:17" ht="15.75" customHeight="1">
      <c r="A622" s="1"/>
      <c r="B622" s="1"/>
      <c r="C622" s="1"/>
      <c r="D622" s="1"/>
      <c r="E622" s="1"/>
      <c r="F622" s="1"/>
      <c r="G622" s="1"/>
      <c r="H622" s="1"/>
      <c r="I622" s="1"/>
      <c r="J622" s="1"/>
      <c r="K622" s="1"/>
      <c r="L622" s="1"/>
      <c r="M622" s="1"/>
      <c r="N622" s="1"/>
      <c r="O622" s="1"/>
      <c r="P622" s="1"/>
      <c r="Q622" s="1"/>
    </row>
    <row r="623" spans="1:17" ht="15.75" customHeight="1">
      <c r="A623" s="1"/>
      <c r="B623" s="1"/>
      <c r="C623" s="1"/>
      <c r="D623" s="1"/>
      <c r="E623" s="1"/>
      <c r="F623" s="1"/>
      <c r="G623" s="1"/>
      <c r="H623" s="1"/>
      <c r="I623" s="1"/>
      <c r="J623" s="1"/>
      <c r="K623" s="1"/>
      <c r="L623" s="1"/>
      <c r="M623" s="1"/>
      <c r="N623" s="1"/>
      <c r="O623" s="1"/>
      <c r="P623" s="1"/>
      <c r="Q623" s="1"/>
    </row>
    <row r="624" spans="1:17" ht="15.75" customHeight="1">
      <c r="A624" s="1"/>
      <c r="B624" s="1"/>
      <c r="C624" s="1"/>
      <c r="D624" s="1"/>
      <c r="E624" s="1"/>
      <c r="F624" s="1"/>
      <c r="G624" s="1"/>
      <c r="H624" s="1"/>
      <c r="I624" s="1"/>
      <c r="J624" s="1"/>
      <c r="K624" s="1"/>
      <c r="L624" s="1"/>
      <c r="M624" s="1"/>
      <c r="N624" s="1"/>
      <c r="O624" s="1"/>
      <c r="P624" s="1"/>
      <c r="Q624" s="1"/>
    </row>
    <row r="625" spans="1:17" ht="15.75" customHeight="1">
      <c r="A625" s="1"/>
      <c r="B625" s="1"/>
      <c r="C625" s="1"/>
      <c r="D625" s="1"/>
      <c r="E625" s="1"/>
      <c r="F625" s="1"/>
      <c r="G625" s="1"/>
      <c r="H625" s="1"/>
      <c r="I625" s="1"/>
      <c r="J625" s="1"/>
      <c r="K625" s="1"/>
      <c r="L625" s="1"/>
      <c r="M625" s="1"/>
      <c r="N625" s="1"/>
      <c r="O625" s="1"/>
      <c r="P625" s="1"/>
      <c r="Q625" s="1"/>
    </row>
    <row r="626" spans="1:17" ht="15.75" customHeight="1">
      <c r="A626" s="1"/>
      <c r="B626" s="1"/>
      <c r="C626" s="1"/>
      <c r="D626" s="1"/>
      <c r="E626" s="1"/>
      <c r="F626" s="1"/>
      <c r="G626" s="1"/>
      <c r="H626" s="1"/>
      <c r="I626" s="1"/>
      <c r="J626" s="1"/>
      <c r="K626" s="1"/>
      <c r="L626" s="1"/>
      <c r="M626" s="1"/>
      <c r="N626" s="1"/>
      <c r="O626" s="1"/>
      <c r="P626" s="1"/>
      <c r="Q626" s="1"/>
    </row>
    <row r="627" spans="1:17" ht="15.75" customHeight="1">
      <c r="A627" s="1"/>
      <c r="B627" s="1"/>
      <c r="C627" s="1"/>
      <c r="D627" s="1"/>
      <c r="E627" s="1"/>
      <c r="F627" s="1"/>
      <c r="G627" s="1"/>
      <c r="H627" s="1"/>
      <c r="I627" s="1"/>
      <c r="J627" s="1"/>
      <c r="K627" s="1"/>
      <c r="L627" s="1"/>
      <c r="M627" s="1"/>
      <c r="N627" s="1"/>
      <c r="O627" s="1"/>
      <c r="P627" s="1"/>
      <c r="Q627" s="1"/>
    </row>
    <row r="628" spans="1:17" ht="15.75" customHeight="1">
      <c r="A628" s="1"/>
      <c r="B628" s="1"/>
      <c r="C628" s="1"/>
      <c r="D628" s="1"/>
      <c r="E628" s="1"/>
      <c r="F628" s="1"/>
      <c r="G628" s="1"/>
      <c r="H628" s="1"/>
      <c r="I628" s="1"/>
      <c r="J628" s="1"/>
      <c r="K628" s="1"/>
      <c r="L628" s="1"/>
      <c r="M628" s="1"/>
      <c r="N628" s="1"/>
      <c r="O628" s="1"/>
      <c r="P628" s="1"/>
      <c r="Q628" s="1"/>
    </row>
    <row r="629" spans="1:17" ht="15.75" customHeight="1">
      <c r="A629" s="1"/>
      <c r="B629" s="1"/>
      <c r="C629" s="1"/>
      <c r="D629" s="1"/>
      <c r="E629" s="1"/>
      <c r="F629" s="1"/>
      <c r="G629" s="1"/>
      <c r="H629" s="1"/>
      <c r="I629" s="1"/>
      <c r="J629" s="1"/>
      <c r="K629" s="1"/>
      <c r="L629" s="1"/>
      <c r="M629" s="1"/>
      <c r="N629" s="1"/>
      <c r="O629" s="1"/>
      <c r="P629" s="1"/>
      <c r="Q629" s="1"/>
    </row>
    <row r="630" spans="1:17" ht="15.75" customHeight="1">
      <c r="A630" s="1"/>
      <c r="B630" s="1"/>
      <c r="C630" s="1"/>
      <c r="D630" s="1"/>
      <c r="E630" s="1"/>
      <c r="F630" s="1"/>
      <c r="G630" s="1"/>
      <c r="H630" s="1"/>
      <c r="I630" s="1"/>
      <c r="J630" s="1"/>
      <c r="K630" s="1"/>
      <c r="L630" s="1"/>
      <c r="M630" s="1"/>
      <c r="N630" s="1"/>
      <c r="O630" s="1"/>
      <c r="P630" s="1"/>
      <c r="Q630" s="1"/>
    </row>
    <row r="631" spans="1:17" ht="15.75" customHeight="1">
      <c r="A631" s="1"/>
      <c r="B631" s="1"/>
      <c r="C631" s="1"/>
      <c r="D631" s="1"/>
      <c r="E631" s="1"/>
      <c r="F631" s="1"/>
      <c r="G631" s="1"/>
      <c r="H631" s="1"/>
      <c r="I631" s="1"/>
      <c r="J631" s="1"/>
      <c r="K631" s="1"/>
      <c r="L631" s="1"/>
      <c r="M631" s="1"/>
      <c r="N631" s="1"/>
      <c r="O631" s="1"/>
      <c r="P631" s="1"/>
      <c r="Q631" s="1"/>
    </row>
    <row r="632" spans="1:17" ht="15.75" customHeight="1">
      <c r="A632" s="1"/>
      <c r="B632" s="1"/>
      <c r="C632" s="1"/>
      <c r="D632" s="1"/>
      <c r="E632" s="1"/>
      <c r="F632" s="1"/>
      <c r="G632" s="1"/>
      <c r="H632" s="1"/>
      <c r="I632" s="1"/>
      <c r="J632" s="1"/>
      <c r="K632" s="1"/>
      <c r="L632" s="1"/>
      <c r="M632" s="1"/>
      <c r="N632" s="1"/>
      <c r="O632" s="1"/>
      <c r="P632" s="1"/>
      <c r="Q632" s="1"/>
    </row>
    <row r="633" spans="1:17" ht="15.75" customHeight="1">
      <c r="A633" s="1"/>
      <c r="B633" s="1"/>
      <c r="C633" s="1"/>
      <c r="D633" s="1"/>
      <c r="E633" s="1"/>
      <c r="F633" s="1"/>
      <c r="G633" s="1"/>
      <c r="H633" s="1"/>
      <c r="I633" s="1"/>
      <c r="J633" s="1"/>
      <c r="K633" s="1"/>
      <c r="L633" s="1"/>
      <c r="M633" s="1"/>
      <c r="N633" s="1"/>
      <c r="O633" s="1"/>
      <c r="P633" s="1"/>
      <c r="Q633" s="1"/>
    </row>
    <row r="634" spans="1:17" ht="15.75" customHeight="1">
      <c r="A634" s="1"/>
      <c r="B634" s="1"/>
      <c r="C634" s="1"/>
      <c r="D634" s="1"/>
      <c r="E634" s="1"/>
      <c r="F634" s="1"/>
      <c r="G634" s="1"/>
      <c r="H634" s="1"/>
      <c r="I634" s="1"/>
      <c r="J634" s="1"/>
      <c r="K634" s="1"/>
      <c r="L634" s="1"/>
      <c r="M634" s="1"/>
      <c r="N634" s="1"/>
      <c r="O634" s="1"/>
      <c r="P634" s="1"/>
      <c r="Q634" s="1"/>
    </row>
    <row r="635" spans="1:17" ht="15.75" customHeight="1">
      <c r="A635" s="1"/>
      <c r="B635" s="1"/>
      <c r="C635" s="1"/>
      <c r="D635" s="1"/>
      <c r="E635" s="1"/>
      <c r="F635" s="1"/>
      <c r="G635" s="1"/>
      <c r="H635" s="1"/>
      <c r="I635" s="1"/>
      <c r="J635" s="1"/>
      <c r="K635" s="1"/>
      <c r="L635" s="1"/>
      <c r="M635" s="1"/>
      <c r="N635" s="1"/>
      <c r="O635" s="1"/>
      <c r="P635" s="1"/>
      <c r="Q635" s="1"/>
    </row>
    <row r="636" spans="1:17" ht="15.75" customHeight="1">
      <c r="A636" s="1"/>
      <c r="B636" s="1"/>
      <c r="C636" s="1"/>
      <c r="D636" s="1"/>
      <c r="E636" s="1"/>
      <c r="F636" s="1"/>
      <c r="G636" s="1"/>
      <c r="H636" s="1"/>
      <c r="I636" s="1"/>
      <c r="J636" s="1"/>
      <c r="K636" s="1"/>
      <c r="L636" s="1"/>
      <c r="M636" s="1"/>
      <c r="N636" s="1"/>
      <c r="O636" s="1"/>
      <c r="P636" s="1"/>
      <c r="Q636" s="1"/>
    </row>
    <row r="637" spans="1:17" ht="15.75" customHeight="1">
      <c r="A637" s="1"/>
      <c r="B637" s="1"/>
      <c r="C637" s="1"/>
      <c r="D637" s="1"/>
      <c r="E637" s="1"/>
      <c r="F637" s="1"/>
      <c r="G637" s="1"/>
      <c r="H637" s="1"/>
      <c r="I637" s="1"/>
      <c r="J637" s="1"/>
      <c r="K637" s="1"/>
      <c r="L637" s="1"/>
      <c r="M637" s="1"/>
      <c r="N637" s="1"/>
      <c r="O637" s="1"/>
      <c r="P637" s="1"/>
      <c r="Q637" s="1"/>
    </row>
    <row r="638" spans="1:17" ht="15.75" customHeight="1">
      <c r="A638" s="1"/>
      <c r="B638" s="1"/>
      <c r="C638" s="1"/>
      <c r="D638" s="1"/>
      <c r="E638" s="1"/>
      <c r="F638" s="1"/>
      <c r="G638" s="1"/>
      <c r="H638" s="1"/>
      <c r="I638" s="1"/>
      <c r="J638" s="1"/>
      <c r="K638" s="1"/>
      <c r="L638" s="1"/>
      <c r="M638" s="1"/>
      <c r="N638" s="1"/>
      <c r="O638" s="1"/>
      <c r="P638" s="1"/>
      <c r="Q638" s="1"/>
    </row>
    <row r="639" spans="1:17" ht="15.75" customHeight="1">
      <c r="A639" s="1"/>
      <c r="B639" s="1"/>
      <c r="C639" s="1"/>
      <c r="D639" s="1"/>
      <c r="E639" s="1"/>
      <c r="F639" s="1"/>
      <c r="G639" s="1"/>
      <c r="H639" s="1"/>
      <c r="I639" s="1"/>
      <c r="J639" s="1"/>
      <c r="K639" s="1"/>
      <c r="L639" s="1"/>
      <c r="M639" s="1"/>
      <c r="N639" s="1"/>
      <c r="O639" s="1"/>
      <c r="P639" s="1"/>
      <c r="Q639" s="1"/>
    </row>
    <row r="640" spans="1:17" ht="15.75" customHeight="1">
      <c r="A640" s="1"/>
      <c r="B640" s="1"/>
      <c r="C640" s="1"/>
      <c r="D640" s="1"/>
      <c r="E640" s="1"/>
      <c r="F640" s="1"/>
      <c r="G640" s="1"/>
      <c r="H640" s="1"/>
      <c r="I640" s="1"/>
      <c r="J640" s="1"/>
      <c r="K640" s="1"/>
      <c r="L640" s="1"/>
      <c r="M640" s="1"/>
      <c r="N640" s="1"/>
      <c r="O640" s="1"/>
      <c r="P640" s="1"/>
      <c r="Q640" s="1"/>
    </row>
    <row r="641" spans="1:17" ht="15.75" customHeight="1">
      <c r="A641" s="1"/>
      <c r="B641" s="1"/>
      <c r="C641" s="1"/>
      <c r="D641" s="1"/>
      <c r="E641" s="1"/>
      <c r="F641" s="1"/>
      <c r="G641" s="1"/>
      <c r="H641" s="1"/>
      <c r="I641" s="1"/>
      <c r="J641" s="1"/>
      <c r="K641" s="1"/>
      <c r="L641" s="1"/>
      <c r="M641" s="1"/>
      <c r="N641" s="1"/>
      <c r="O641" s="1"/>
      <c r="P641" s="1"/>
      <c r="Q641" s="1"/>
    </row>
    <row r="642" spans="1:17" ht="15.75" customHeight="1">
      <c r="A642" s="1"/>
      <c r="B642" s="1"/>
      <c r="C642" s="1"/>
      <c r="D642" s="1"/>
      <c r="E642" s="1"/>
      <c r="F642" s="1"/>
      <c r="G642" s="1"/>
      <c r="H642" s="1"/>
      <c r="I642" s="1"/>
      <c r="J642" s="1"/>
      <c r="K642" s="1"/>
      <c r="L642" s="1"/>
      <c r="M642" s="1"/>
      <c r="N642" s="1"/>
      <c r="O642" s="1"/>
      <c r="P642" s="1"/>
      <c r="Q642" s="1"/>
    </row>
    <row r="643" spans="1:17" ht="15.75" customHeight="1">
      <c r="A643" s="1"/>
      <c r="B643" s="1"/>
      <c r="C643" s="1"/>
      <c r="D643" s="1"/>
      <c r="E643" s="1"/>
      <c r="F643" s="1"/>
      <c r="G643" s="1"/>
      <c r="H643" s="1"/>
      <c r="I643" s="1"/>
      <c r="J643" s="1"/>
      <c r="K643" s="1"/>
      <c r="L643" s="1"/>
      <c r="M643" s="1"/>
      <c r="N643" s="1"/>
      <c r="O643" s="1"/>
      <c r="P643" s="1"/>
      <c r="Q643" s="1"/>
    </row>
    <row r="644" spans="1:17" ht="15.75" customHeight="1">
      <c r="A644" s="1"/>
      <c r="B644" s="1"/>
      <c r="C644" s="1"/>
      <c r="D644" s="1"/>
      <c r="E644" s="1"/>
      <c r="F644" s="1"/>
      <c r="G644" s="1"/>
      <c r="H644" s="1"/>
      <c r="I644" s="1"/>
      <c r="J644" s="1"/>
      <c r="K644" s="1"/>
      <c r="L644" s="1"/>
      <c r="M644" s="1"/>
      <c r="N644" s="1"/>
      <c r="O644" s="1"/>
      <c r="P644" s="1"/>
      <c r="Q644" s="1"/>
    </row>
    <row r="645" spans="1:17" ht="15.75" customHeight="1">
      <c r="A645" s="1"/>
      <c r="B645" s="1"/>
      <c r="C645" s="1"/>
      <c r="D645" s="1"/>
      <c r="E645" s="1"/>
      <c r="F645" s="1"/>
      <c r="G645" s="1"/>
      <c r="H645" s="1"/>
      <c r="I645" s="1"/>
      <c r="J645" s="1"/>
      <c r="K645" s="1"/>
      <c r="L645" s="1"/>
      <c r="M645" s="1"/>
      <c r="N645" s="1"/>
      <c r="O645" s="1"/>
      <c r="P645" s="1"/>
      <c r="Q645" s="1"/>
    </row>
    <row r="646" spans="1:17" ht="15.75" customHeight="1">
      <c r="A646" s="1"/>
      <c r="B646" s="1"/>
      <c r="C646" s="1"/>
      <c r="D646" s="1"/>
      <c r="E646" s="1"/>
      <c r="F646" s="1"/>
      <c r="G646" s="1"/>
      <c r="H646" s="1"/>
      <c r="I646" s="1"/>
      <c r="J646" s="1"/>
      <c r="K646" s="1"/>
      <c r="L646" s="1"/>
      <c r="M646" s="1"/>
      <c r="N646" s="1"/>
      <c r="O646" s="1"/>
      <c r="P646" s="1"/>
      <c r="Q646" s="1"/>
    </row>
    <row r="647" spans="1:17" ht="15.75" customHeight="1">
      <c r="A647" s="1"/>
      <c r="B647" s="1"/>
      <c r="C647" s="1"/>
      <c r="D647" s="1"/>
      <c r="E647" s="1"/>
      <c r="F647" s="1"/>
      <c r="G647" s="1"/>
      <c r="H647" s="1"/>
      <c r="I647" s="1"/>
      <c r="J647" s="1"/>
      <c r="K647" s="1"/>
      <c r="L647" s="1"/>
      <c r="M647" s="1"/>
      <c r="N647" s="1"/>
      <c r="O647" s="1"/>
      <c r="P647" s="1"/>
      <c r="Q647" s="1"/>
    </row>
    <row r="648" spans="1:17" ht="15.75" customHeight="1">
      <c r="A648" s="1"/>
      <c r="B648" s="1"/>
      <c r="C648" s="1"/>
      <c r="D648" s="1"/>
      <c r="E648" s="1"/>
      <c r="F648" s="1"/>
      <c r="G648" s="1"/>
      <c r="H648" s="1"/>
      <c r="I648" s="1"/>
      <c r="J648" s="1"/>
      <c r="K648" s="1"/>
      <c r="L648" s="1"/>
      <c r="M648" s="1"/>
      <c r="N648" s="1"/>
      <c r="O648" s="1"/>
      <c r="P648" s="1"/>
      <c r="Q648" s="1"/>
    </row>
    <row r="649" spans="1:17" ht="15.75" customHeight="1">
      <c r="A649" s="1"/>
      <c r="B649" s="1"/>
      <c r="C649" s="1"/>
      <c r="D649" s="1"/>
      <c r="E649" s="1"/>
      <c r="F649" s="1"/>
      <c r="G649" s="1"/>
      <c r="H649" s="1"/>
      <c r="I649" s="1"/>
      <c r="J649" s="1"/>
      <c r="K649" s="1"/>
      <c r="L649" s="1"/>
      <c r="M649" s="1"/>
      <c r="N649" s="1"/>
      <c r="O649" s="1"/>
      <c r="P649" s="1"/>
      <c r="Q649" s="1"/>
    </row>
    <row r="650" spans="1:17" ht="15.75" customHeight="1">
      <c r="A650" s="1"/>
      <c r="B650" s="1"/>
      <c r="C650" s="1"/>
      <c r="D650" s="1"/>
      <c r="E650" s="1"/>
      <c r="F650" s="1"/>
      <c r="G650" s="1"/>
      <c r="H650" s="1"/>
      <c r="I650" s="1"/>
      <c r="J650" s="1"/>
      <c r="K650" s="1"/>
      <c r="L650" s="1"/>
      <c r="M650" s="1"/>
      <c r="N650" s="1"/>
      <c r="O650" s="1"/>
      <c r="P650" s="1"/>
      <c r="Q650" s="1"/>
    </row>
    <row r="651" spans="1:17" ht="15.75" customHeight="1">
      <c r="A651" s="1"/>
      <c r="B651" s="1"/>
      <c r="C651" s="1"/>
      <c r="D651" s="1"/>
      <c r="E651" s="1"/>
      <c r="F651" s="1"/>
      <c r="G651" s="1"/>
      <c r="H651" s="1"/>
      <c r="I651" s="1"/>
      <c r="J651" s="1"/>
      <c r="K651" s="1"/>
      <c r="L651" s="1"/>
      <c r="M651" s="1"/>
      <c r="N651" s="1"/>
      <c r="O651" s="1"/>
      <c r="P651" s="1"/>
      <c r="Q651" s="1"/>
    </row>
    <row r="652" spans="1:17" ht="15.75" customHeight="1">
      <c r="A652" s="1"/>
      <c r="B652" s="1"/>
      <c r="C652" s="1"/>
      <c r="D652" s="1"/>
      <c r="E652" s="1"/>
      <c r="F652" s="1"/>
      <c r="G652" s="1"/>
      <c r="H652" s="1"/>
      <c r="I652" s="1"/>
      <c r="J652" s="1"/>
      <c r="K652" s="1"/>
      <c r="L652" s="1"/>
      <c r="M652" s="1"/>
      <c r="N652" s="1"/>
      <c r="O652" s="1"/>
      <c r="P652" s="1"/>
      <c r="Q652" s="1"/>
    </row>
    <row r="653" spans="1:17" ht="15.75" customHeight="1">
      <c r="A653" s="1"/>
      <c r="B653" s="1"/>
      <c r="C653" s="1"/>
      <c r="D653" s="1"/>
      <c r="E653" s="1"/>
      <c r="F653" s="1"/>
      <c r="G653" s="1"/>
      <c r="H653" s="1"/>
      <c r="I653" s="1"/>
      <c r="J653" s="1"/>
      <c r="K653" s="1"/>
      <c r="L653" s="1"/>
      <c r="M653" s="1"/>
      <c r="N653" s="1"/>
      <c r="O653" s="1"/>
      <c r="P653" s="1"/>
      <c r="Q653" s="1"/>
    </row>
    <row r="654" spans="1:17" ht="15.75" customHeight="1">
      <c r="A654" s="1"/>
      <c r="B654" s="1"/>
      <c r="C654" s="1"/>
      <c r="D654" s="1"/>
      <c r="E654" s="1"/>
      <c r="F654" s="1"/>
      <c r="G654" s="1"/>
      <c r="H654" s="1"/>
      <c r="I654" s="1"/>
      <c r="J654" s="1"/>
      <c r="K654" s="1"/>
      <c r="L654" s="1"/>
      <c r="M654" s="1"/>
      <c r="N654" s="1"/>
      <c r="O654" s="1"/>
      <c r="P654" s="1"/>
      <c r="Q654" s="1"/>
    </row>
    <row r="655" spans="1:17" ht="15.75" customHeight="1">
      <c r="A655" s="1"/>
      <c r="B655" s="1"/>
      <c r="C655" s="1"/>
      <c r="D655" s="1"/>
      <c r="E655" s="1"/>
      <c r="F655" s="1"/>
      <c r="G655" s="1"/>
      <c r="H655" s="1"/>
      <c r="I655" s="1"/>
      <c r="J655" s="1"/>
      <c r="K655" s="1"/>
      <c r="L655" s="1"/>
      <c r="M655" s="1"/>
      <c r="N655" s="1"/>
      <c r="O655" s="1"/>
      <c r="P655" s="1"/>
      <c r="Q655" s="1"/>
    </row>
    <row r="656" spans="1:17" ht="15.75" customHeight="1">
      <c r="A656" s="1"/>
      <c r="B656" s="1"/>
      <c r="C656" s="1"/>
      <c r="D656" s="1"/>
      <c r="E656" s="1"/>
      <c r="F656" s="1"/>
      <c r="G656" s="1"/>
      <c r="H656" s="1"/>
      <c r="I656" s="1"/>
      <c r="J656" s="1"/>
      <c r="K656" s="1"/>
      <c r="L656" s="1"/>
      <c r="M656" s="1"/>
      <c r="N656" s="1"/>
      <c r="O656" s="1"/>
      <c r="P656" s="1"/>
      <c r="Q656" s="1"/>
    </row>
    <row r="657" spans="1:17" ht="15.75" customHeight="1">
      <c r="A657" s="1"/>
      <c r="B657" s="1"/>
      <c r="C657" s="1"/>
      <c r="D657" s="1"/>
      <c r="E657" s="1"/>
      <c r="F657" s="1"/>
      <c r="G657" s="1"/>
      <c r="H657" s="1"/>
      <c r="I657" s="1"/>
      <c r="J657" s="1"/>
      <c r="K657" s="1"/>
      <c r="L657" s="1"/>
      <c r="M657" s="1"/>
      <c r="N657" s="1"/>
      <c r="O657" s="1"/>
      <c r="P657" s="1"/>
      <c r="Q657" s="1"/>
    </row>
    <row r="658" spans="1:17" ht="15.75" customHeight="1">
      <c r="A658" s="1"/>
      <c r="B658" s="1"/>
      <c r="C658" s="1"/>
      <c r="D658" s="1"/>
      <c r="E658" s="1"/>
      <c r="F658" s="1"/>
      <c r="G658" s="1"/>
      <c r="H658" s="1"/>
      <c r="I658" s="1"/>
      <c r="J658" s="1"/>
      <c r="K658" s="1"/>
      <c r="L658" s="1"/>
      <c r="M658" s="1"/>
      <c r="N658" s="1"/>
      <c r="O658" s="1"/>
      <c r="P658" s="1"/>
      <c r="Q658" s="1"/>
    </row>
    <row r="659" spans="1:17" ht="15.75" customHeight="1">
      <c r="A659" s="1"/>
      <c r="B659" s="1"/>
      <c r="C659" s="1"/>
      <c r="D659" s="1"/>
      <c r="E659" s="1"/>
      <c r="F659" s="1"/>
      <c r="G659" s="1"/>
      <c r="H659" s="1"/>
      <c r="I659" s="1"/>
      <c r="J659" s="1"/>
      <c r="K659" s="1"/>
      <c r="L659" s="1"/>
      <c r="M659" s="1"/>
      <c r="N659" s="1"/>
      <c r="O659" s="1"/>
      <c r="P659" s="1"/>
      <c r="Q659" s="1"/>
    </row>
    <row r="660" spans="1:17" ht="15.75" customHeight="1">
      <c r="A660" s="1"/>
      <c r="B660" s="1"/>
      <c r="C660" s="1"/>
      <c r="D660" s="1"/>
      <c r="E660" s="1"/>
      <c r="F660" s="1"/>
      <c r="G660" s="1"/>
      <c r="H660" s="1"/>
      <c r="I660" s="1"/>
      <c r="J660" s="1"/>
      <c r="K660" s="1"/>
      <c r="L660" s="1"/>
      <c r="M660" s="1"/>
      <c r="N660" s="1"/>
      <c r="O660" s="1"/>
      <c r="P660" s="1"/>
      <c r="Q660" s="1"/>
    </row>
    <row r="661" spans="1:17" ht="15.75" customHeight="1">
      <c r="A661" s="1"/>
      <c r="B661" s="1"/>
      <c r="C661" s="1"/>
      <c r="D661" s="1"/>
      <c r="E661" s="1"/>
      <c r="F661" s="1"/>
      <c r="G661" s="1"/>
      <c r="H661" s="1"/>
      <c r="I661" s="1"/>
      <c r="J661" s="1"/>
      <c r="K661" s="1"/>
      <c r="L661" s="1"/>
      <c r="M661" s="1"/>
      <c r="N661" s="1"/>
      <c r="O661" s="1"/>
      <c r="P661" s="1"/>
      <c r="Q661" s="1"/>
    </row>
    <row r="662" spans="1:17" ht="15.75" customHeight="1">
      <c r="A662" s="1"/>
      <c r="B662" s="1"/>
      <c r="C662" s="1"/>
      <c r="D662" s="1"/>
      <c r="E662" s="1"/>
      <c r="F662" s="1"/>
      <c r="G662" s="1"/>
      <c r="H662" s="1"/>
      <c r="I662" s="1"/>
      <c r="J662" s="1"/>
      <c r="K662" s="1"/>
      <c r="L662" s="1"/>
      <c r="M662" s="1"/>
      <c r="N662" s="1"/>
      <c r="O662" s="1"/>
      <c r="P662" s="1"/>
      <c r="Q662" s="1"/>
    </row>
    <row r="663" spans="1:17" ht="15.75" customHeight="1">
      <c r="A663" s="1"/>
      <c r="B663" s="1"/>
      <c r="C663" s="1"/>
      <c r="D663" s="1"/>
      <c r="E663" s="1"/>
      <c r="F663" s="1"/>
      <c r="G663" s="1"/>
      <c r="H663" s="1"/>
      <c r="I663" s="1"/>
      <c r="J663" s="1"/>
      <c r="K663" s="1"/>
      <c r="L663" s="1"/>
      <c r="M663" s="1"/>
      <c r="N663" s="1"/>
      <c r="O663" s="1"/>
      <c r="P663" s="1"/>
      <c r="Q663" s="1"/>
    </row>
    <row r="664" spans="1:17" ht="15.75" customHeight="1">
      <c r="A664" s="1"/>
      <c r="B664" s="1"/>
      <c r="C664" s="1"/>
      <c r="D664" s="1"/>
      <c r="E664" s="1"/>
      <c r="F664" s="1"/>
      <c r="G664" s="1"/>
      <c r="H664" s="1"/>
      <c r="I664" s="1"/>
      <c r="J664" s="1"/>
      <c r="K664" s="1"/>
      <c r="L664" s="1"/>
      <c r="M664" s="1"/>
      <c r="N664" s="1"/>
      <c r="O664" s="1"/>
      <c r="P664" s="1"/>
      <c r="Q664" s="1"/>
    </row>
    <row r="665" spans="1:17" ht="15.75" customHeight="1">
      <c r="A665" s="1"/>
      <c r="B665" s="1"/>
      <c r="C665" s="1"/>
      <c r="D665" s="1"/>
      <c r="E665" s="1"/>
      <c r="F665" s="1"/>
      <c r="G665" s="1"/>
      <c r="H665" s="1"/>
      <c r="I665" s="1"/>
      <c r="J665" s="1"/>
      <c r="K665" s="1"/>
      <c r="L665" s="1"/>
      <c r="M665" s="1"/>
      <c r="N665" s="1"/>
      <c r="O665" s="1"/>
      <c r="P665" s="1"/>
      <c r="Q665" s="1"/>
    </row>
    <row r="666" spans="1:17" ht="15.75" customHeight="1">
      <c r="A666" s="1"/>
      <c r="B666" s="1"/>
      <c r="C666" s="1"/>
      <c r="D666" s="1"/>
      <c r="E666" s="1"/>
      <c r="F666" s="1"/>
      <c r="G666" s="1"/>
      <c r="H666" s="1"/>
      <c r="I666" s="1"/>
      <c r="J666" s="1"/>
      <c r="K666" s="1"/>
      <c r="L666" s="1"/>
      <c r="M666" s="1"/>
      <c r="N666" s="1"/>
      <c r="O666" s="1"/>
      <c r="P666" s="1"/>
      <c r="Q666" s="1"/>
    </row>
    <row r="667" spans="1:17" ht="15.75" customHeight="1">
      <c r="A667" s="1"/>
      <c r="B667" s="1"/>
      <c r="C667" s="1"/>
      <c r="D667" s="1"/>
      <c r="E667" s="1"/>
      <c r="F667" s="1"/>
      <c r="G667" s="1"/>
      <c r="H667" s="1"/>
      <c r="I667" s="1"/>
      <c r="J667" s="1"/>
      <c r="K667" s="1"/>
      <c r="L667" s="1"/>
      <c r="M667" s="1"/>
      <c r="N667" s="1"/>
      <c r="O667" s="1"/>
      <c r="P667" s="1"/>
      <c r="Q667" s="1"/>
    </row>
    <row r="668" spans="1:17" ht="15.75" customHeight="1">
      <c r="A668" s="1"/>
      <c r="B668" s="1"/>
      <c r="C668" s="1"/>
      <c r="D668" s="1"/>
      <c r="E668" s="1"/>
      <c r="F668" s="1"/>
      <c r="G668" s="1"/>
      <c r="H668" s="1"/>
      <c r="I668" s="1"/>
      <c r="J668" s="1"/>
      <c r="K668" s="1"/>
      <c r="L668" s="1"/>
      <c r="M668" s="1"/>
      <c r="N668" s="1"/>
      <c r="O668" s="1"/>
      <c r="P668" s="1"/>
      <c r="Q668" s="1"/>
    </row>
    <row r="669" spans="1:17" ht="15.75" customHeight="1">
      <c r="A669" s="1"/>
      <c r="B669" s="1"/>
      <c r="C669" s="1"/>
      <c r="D669" s="1"/>
      <c r="E669" s="1"/>
      <c r="F669" s="1"/>
      <c r="G669" s="1"/>
      <c r="H669" s="1"/>
      <c r="I669" s="1"/>
      <c r="J669" s="1"/>
      <c r="K669" s="1"/>
      <c r="L669" s="1"/>
      <c r="M669" s="1"/>
      <c r="N669" s="1"/>
      <c r="O669" s="1"/>
      <c r="P669" s="1"/>
      <c r="Q669" s="1"/>
    </row>
    <row r="670" spans="1:17" ht="15.75" customHeight="1">
      <c r="A670" s="1"/>
      <c r="B670" s="1"/>
      <c r="C670" s="1"/>
      <c r="D670" s="1"/>
      <c r="E670" s="1"/>
      <c r="F670" s="1"/>
      <c r="G670" s="1"/>
      <c r="H670" s="1"/>
      <c r="I670" s="1"/>
      <c r="J670" s="1"/>
      <c r="K670" s="1"/>
      <c r="L670" s="1"/>
      <c r="M670" s="1"/>
      <c r="N670" s="1"/>
      <c r="O670" s="1"/>
      <c r="P670" s="1"/>
      <c r="Q670" s="1"/>
    </row>
    <row r="671" spans="1:17" ht="15.75" customHeight="1">
      <c r="A671" s="1"/>
      <c r="B671" s="1"/>
      <c r="C671" s="1"/>
      <c r="D671" s="1"/>
      <c r="E671" s="1"/>
      <c r="F671" s="1"/>
      <c r="G671" s="1"/>
      <c r="H671" s="1"/>
      <c r="I671" s="1"/>
      <c r="J671" s="1"/>
      <c r="K671" s="1"/>
      <c r="L671" s="1"/>
      <c r="M671" s="1"/>
      <c r="N671" s="1"/>
      <c r="O671" s="1"/>
      <c r="P671" s="1"/>
      <c r="Q671" s="1"/>
    </row>
    <row r="672" spans="1:17" ht="15.75" customHeight="1">
      <c r="A672" s="1"/>
      <c r="B672" s="1"/>
      <c r="C672" s="1"/>
      <c r="D672" s="1"/>
      <c r="E672" s="1"/>
      <c r="F672" s="1"/>
      <c r="G672" s="1"/>
      <c r="H672" s="1"/>
      <c r="I672" s="1"/>
      <c r="J672" s="1"/>
      <c r="K672" s="1"/>
      <c r="L672" s="1"/>
      <c r="M672" s="1"/>
      <c r="N672" s="1"/>
      <c r="O672" s="1"/>
      <c r="P672" s="1"/>
      <c r="Q672" s="1"/>
    </row>
    <row r="673" spans="1:17" ht="15.75" customHeight="1">
      <c r="A673" s="1"/>
      <c r="B673" s="1"/>
      <c r="C673" s="1"/>
      <c r="D673" s="1"/>
      <c r="E673" s="1"/>
      <c r="F673" s="1"/>
      <c r="G673" s="1"/>
      <c r="H673" s="1"/>
      <c r="I673" s="1"/>
      <c r="J673" s="1"/>
      <c r="K673" s="1"/>
      <c r="L673" s="1"/>
      <c r="M673" s="1"/>
      <c r="N673" s="1"/>
      <c r="O673" s="1"/>
      <c r="P673" s="1"/>
      <c r="Q673" s="1"/>
    </row>
    <row r="674" spans="1:17" ht="15.75" customHeight="1">
      <c r="A674" s="1"/>
      <c r="B674" s="1"/>
      <c r="C674" s="1"/>
      <c r="D674" s="1"/>
      <c r="E674" s="1"/>
      <c r="F674" s="1"/>
      <c r="G674" s="1"/>
      <c r="H674" s="1"/>
      <c r="I674" s="1"/>
      <c r="J674" s="1"/>
      <c r="K674" s="1"/>
      <c r="L674" s="1"/>
      <c r="M674" s="1"/>
      <c r="N674" s="1"/>
      <c r="O674" s="1"/>
      <c r="P674" s="1"/>
      <c r="Q674" s="1"/>
    </row>
    <row r="675" spans="1:17" ht="15.75" customHeight="1">
      <c r="A675" s="1"/>
      <c r="B675" s="1"/>
      <c r="C675" s="1"/>
      <c r="D675" s="1"/>
      <c r="E675" s="1"/>
      <c r="F675" s="1"/>
      <c r="G675" s="1"/>
      <c r="H675" s="1"/>
      <c r="I675" s="1"/>
      <c r="J675" s="1"/>
      <c r="K675" s="1"/>
      <c r="L675" s="1"/>
      <c r="M675" s="1"/>
      <c r="N675" s="1"/>
      <c r="O675" s="1"/>
      <c r="P675" s="1"/>
      <c r="Q675" s="1"/>
    </row>
    <row r="676" spans="1:17" ht="15.75" customHeight="1">
      <c r="A676" s="1"/>
      <c r="B676" s="1"/>
      <c r="C676" s="1"/>
      <c r="D676" s="1"/>
      <c r="E676" s="1"/>
      <c r="F676" s="1"/>
      <c r="G676" s="1"/>
      <c r="H676" s="1"/>
      <c r="I676" s="1"/>
      <c r="J676" s="1"/>
      <c r="K676" s="1"/>
      <c r="L676" s="1"/>
      <c r="M676" s="1"/>
      <c r="N676" s="1"/>
      <c r="O676" s="1"/>
      <c r="P676" s="1"/>
      <c r="Q676" s="1"/>
    </row>
    <row r="677" spans="1:17" ht="15.75" customHeight="1">
      <c r="A677" s="1"/>
      <c r="B677" s="1"/>
      <c r="C677" s="1"/>
      <c r="D677" s="1"/>
      <c r="E677" s="1"/>
      <c r="F677" s="1"/>
      <c r="G677" s="1"/>
      <c r="H677" s="1"/>
      <c r="I677" s="1"/>
      <c r="J677" s="1"/>
      <c r="K677" s="1"/>
      <c r="L677" s="1"/>
      <c r="M677" s="1"/>
      <c r="N677" s="1"/>
      <c r="O677" s="1"/>
      <c r="P677" s="1"/>
      <c r="Q677" s="1"/>
    </row>
    <row r="678" spans="1:17" ht="15.75" customHeight="1">
      <c r="A678" s="1"/>
      <c r="B678" s="1"/>
      <c r="C678" s="1"/>
      <c r="D678" s="1"/>
      <c r="E678" s="1"/>
      <c r="F678" s="1"/>
      <c r="G678" s="1"/>
      <c r="H678" s="1"/>
      <c r="I678" s="1"/>
      <c r="J678" s="1"/>
      <c r="K678" s="1"/>
      <c r="L678" s="1"/>
      <c r="M678" s="1"/>
      <c r="N678" s="1"/>
      <c r="O678" s="1"/>
      <c r="P678" s="1"/>
      <c r="Q678" s="1"/>
    </row>
    <row r="679" spans="1:17" ht="15.75" customHeight="1">
      <c r="A679" s="1"/>
      <c r="B679" s="1"/>
      <c r="C679" s="1"/>
      <c r="D679" s="1"/>
      <c r="E679" s="1"/>
      <c r="F679" s="1"/>
      <c r="G679" s="1"/>
      <c r="H679" s="1"/>
      <c r="I679" s="1"/>
      <c r="J679" s="1"/>
      <c r="K679" s="1"/>
      <c r="L679" s="1"/>
      <c r="M679" s="1"/>
      <c r="N679" s="1"/>
      <c r="O679" s="1"/>
      <c r="P679" s="1"/>
      <c r="Q679" s="1"/>
    </row>
    <row r="680" spans="1:17" ht="15.75" customHeight="1">
      <c r="A680" s="1"/>
      <c r="B680" s="1"/>
      <c r="C680" s="1"/>
      <c r="D680" s="1"/>
      <c r="E680" s="1"/>
      <c r="F680" s="1"/>
      <c r="G680" s="1"/>
      <c r="H680" s="1"/>
      <c r="I680" s="1"/>
      <c r="J680" s="1"/>
      <c r="K680" s="1"/>
      <c r="L680" s="1"/>
      <c r="M680" s="1"/>
      <c r="N680" s="1"/>
      <c r="O680" s="1"/>
      <c r="P680" s="1"/>
      <c r="Q680" s="1"/>
    </row>
    <row r="681" spans="1:17" ht="15.75" customHeight="1">
      <c r="A681" s="1"/>
      <c r="B681" s="1"/>
      <c r="C681" s="1"/>
      <c r="D681" s="1"/>
      <c r="E681" s="1"/>
      <c r="F681" s="1"/>
      <c r="G681" s="1"/>
      <c r="H681" s="1"/>
      <c r="I681" s="1"/>
      <c r="J681" s="1"/>
      <c r="K681" s="1"/>
      <c r="L681" s="1"/>
      <c r="M681" s="1"/>
      <c r="N681" s="1"/>
      <c r="O681" s="1"/>
      <c r="P681" s="1"/>
      <c r="Q681" s="1"/>
    </row>
    <row r="682" spans="1:17" ht="15.75" customHeight="1">
      <c r="A682" s="1"/>
      <c r="B682" s="1"/>
      <c r="C682" s="1"/>
      <c r="D682" s="1"/>
      <c r="E682" s="1"/>
      <c r="F682" s="1"/>
      <c r="G682" s="1"/>
      <c r="H682" s="1"/>
      <c r="I682" s="1"/>
      <c r="J682" s="1"/>
      <c r="K682" s="1"/>
      <c r="L682" s="1"/>
      <c r="M682" s="1"/>
      <c r="N682" s="1"/>
      <c r="O682" s="1"/>
      <c r="P682" s="1"/>
      <c r="Q682" s="1"/>
    </row>
    <row r="683" spans="1:17" ht="15.75" customHeight="1">
      <c r="A683" s="1"/>
      <c r="B683" s="1"/>
      <c r="C683" s="1"/>
      <c r="D683" s="1"/>
      <c r="E683" s="1"/>
      <c r="F683" s="1"/>
      <c r="G683" s="1"/>
      <c r="H683" s="1"/>
      <c r="I683" s="1"/>
      <c r="J683" s="1"/>
      <c r="K683" s="1"/>
      <c r="L683" s="1"/>
      <c r="M683" s="1"/>
      <c r="N683" s="1"/>
      <c r="O683" s="1"/>
      <c r="P683" s="1"/>
      <c r="Q683" s="1"/>
    </row>
    <row r="684" spans="1:17" ht="15.75" customHeight="1">
      <c r="A684" s="1"/>
      <c r="B684" s="1"/>
      <c r="C684" s="1"/>
      <c r="D684" s="1"/>
      <c r="E684" s="1"/>
      <c r="F684" s="1"/>
      <c r="G684" s="1"/>
      <c r="H684" s="1"/>
      <c r="I684" s="1"/>
      <c r="J684" s="1"/>
      <c r="K684" s="1"/>
      <c r="L684" s="1"/>
      <c r="M684" s="1"/>
      <c r="N684" s="1"/>
      <c r="O684" s="1"/>
      <c r="P684" s="1"/>
      <c r="Q684" s="1"/>
    </row>
    <row r="685" spans="1:17" ht="15.75" customHeight="1">
      <c r="A685" s="1"/>
      <c r="B685" s="1"/>
      <c r="C685" s="1"/>
      <c r="D685" s="1"/>
      <c r="E685" s="1"/>
      <c r="F685" s="1"/>
      <c r="G685" s="1"/>
      <c r="H685" s="1"/>
      <c r="I685" s="1"/>
      <c r="J685" s="1"/>
      <c r="K685" s="1"/>
      <c r="L685" s="1"/>
      <c r="M685" s="1"/>
      <c r="N685" s="1"/>
      <c r="O685" s="1"/>
      <c r="P685" s="1"/>
      <c r="Q685" s="1"/>
    </row>
    <row r="686" spans="1:17" ht="15.75" customHeight="1">
      <c r="A686" s="1"/>
      <c r="B686" s="1"/>
      <c r="C686" s="1"/>
      <c r="D686" s="1"/>
      <c r="E686" s="1"/>
      <c r="F686" s="1"/>
      <c r="G686" s="1"/>
      <c r="H686" s="1"/>
      <c r="I686" s="1"/>
      <c r="J686" s="1"/>
      <c r="K686" s="1"/>
      <c r="L686" s="1"/>
      <c r="M686" s="1"/>
      <c r="N686" s="1"/>
      <c r="O686" s="1"/>
      <c r="P686" s="1"/>
      <c r="Q686" s="1"/>
    </row>
    <row r="687" spans="1:17" ht="15.75" customHeight="1">
      <c r="A687" s="1"/>
      <c r="B687" s="1"/>
      <c r="C687" s="1"/>
      <c r="D687" s="1"/>
      <c r="E687" s="1"/>
      <c r="F687" s="1"/>
      <c r="G687" s="1"/>
      <c r="H687" s="1"/>
      <c r="I687" s="1"/>
      <c r="J687" s="1"/>
      <c r="K687" s="1"/>
      <c r="L687" s="1"/>
      <c r="M687" s="1"/>
      <c r="N687" s="1"/>
      <c r="O687" s="1"/>
      <c r="P687" s="1"/>
      <c r="Q687" s="1"/>
    </row>
    <row r="688" spans="1:17" ht="15.75" customHeight="1">
      <c r="A688" s="1"/>
      <c r="B688" s="1"/>
      <c r="C688" s="1"/>
      <c r="D688" s="1"/>
      <c r="E688" s="1"/>
      <c r="F688" s="1"/>
      <c r="G688" s="1"/>
      <c r="H688" s="1"/>
      <c r="I688" s="1"/>
      <c r="J688" s="1"/>
      <c r="K688" s="1"/>
      <c r="L688" s="1"/>
      <c r="M688" s="1"/>
      <c r="N688" s="1"/>
      <c r="O688" s="1"/>
      <c r="P688" s="1"/>
      <c r="Q688" s="1"/>
    </row>
    <row r="689" spans="1:17" ht="15.75" customHeight="1">
      <c r="A689" s="1"/>
      <c r="B689" s="1"/>
      <c r="C689" s="1"/>
      <c r="D689" s="1"/>
      <c r="E689" s="1"/>
      <c r="F689" s="1"/>
      <c r="G689" s="1"/>
      <c r="H689" s="1"/>
      <c r="I689" s="1"/>
      <c r="J689" s="1"/>
      <c r="K689" s="1"/>
      <c r="L689" s="1"/>
      <c r="M689" s="1"/>
      <c r="N689" s="1"/>
      <c r="O689" s="1"/>
      <c r="P689" s="1"/>
      <c r="Q689" s="1"/>
    </row>
    <row r="690" spans="1:17" ht="15.75" customHeight="1">
      <c r="A690" s="1"/>
      <c r="B690" s="1"/>
      <c r="C690" s="1"/>
      <c r="D690" s="1"/>
      <c r="E690" s="1"/>
      <c r="F690" s="1"/>
      <c r="G690" s="1"/>
      <c r="H690" s="1"/>
      <c r="I690" s="1"/>
      <c r="J690" s="1"/>
      <c r="K690" s="1"/>
      <c r="L690" s="1"/>
      <c r="M690" s="1"/>
      <c r="N690" s="1"/>
      <c r="O690" s="1"/>
      <c r="P690" s="1"/>
      <c r="Q690" s="1"/>
    </row>
    <row r="691" spans="1:17" ht="15.75" customHeight="1">
      <c r="A691" s="1"/>
      <c r="B691" s="1"/>
      <c r="C691" s="1"/>
      <c r="D691" s="1"/>
      <c r="E691" s="1"/>
      <c r="F691" s="1"/>
      <c r="G691" s="1"/>
      <c r="H691" s="1"/>
      <c r="I691" s="1"/>
      <c r="J691" s="1"/>
      <c r="K691" s="1"/>
      <c r="L691" s="1"/>
      <c r="M691" s="1"/>
      <c r="N691" s="1"/>
      <c r="O691" s="1"/>
      <c r="P691" s="1"/>
      <c r="Q691" s="1"/>
    </row>
    <row r="692" spans="1:17" ht="15.75" customHeight="1">
      <c r="A692" s="1"/>
      <c r="B692" s="1"/>
      <c r="C692" s="1"/>
      <c r="D692" s="1"/>
      <c r="E692" s="1"/>
      <c r="F692" s="1"/>
      <c r="G692" s="1"/>
      <c r="H692" s="1"/>
      <c r="I692" s="1"/>
      <c r="J692" s="1"/>
      <c r="K692" s="1"/>
      <c r="L692" s="1"/>
      <c r="M692" s="1"/>
      <c r="N692" s="1"/>
      <c r="O692" s="1"/>
      <c r="P692" s="1"/>
      <c r="Q692" s="1"/>
    </row>
    <row r="693" spans="1:17" ht="15.75" customHeight="1">
      <c r="A693" s="1"/>
      <c r="B693" s="1"/>
      <c r="C693" s="1"/>
      <c r="D693" s="1"/>
      <c r="E693" s="1"/>
      <c r="F693" s="1"/>
      <c r="G693" s="1"/>
      <c r="H693" s="1"/>
      <c r="I693" s="1"/>
      <c r="J693" s="1"/>
      <c r="K693" s="1"/>
      <c r="L693" s="1"/>
      <c r="M693" s="1"/>
      <c r="N693" s="1"/>
      <c r="O693" s="1"/>
      <c r="P693" s="1"/>
      <c r="Q693" s="1"/>
    </row>
    <row r="694" spans="1:17" ht="15.75" customHeight="1">
      <c r="A694" s="1"/>
      <c r="B694" s="1"/>
      <c r="C694" s="1"/>
      <c r="D694" s="1"/>
      <c r="E694" s="1"/>
      <c r="F694" s="1"/>
      <c r="G694" s="1"/>
      <c r="H694" s="1"/>
      <c r="I694" s="1"/>
      <c r="J694" s="1"/>
      <c r="K694" s="1"/>
      <c r="L694" s="1"/>
      <c r="M694" s="1"/>
      <c r="N694" s="1"/>
      <c r="O694" s="1"/>
      <c r="P694" s="1"/>
      <c r="Q694" s="1"/>
    </row>
    <row r="695" spans="1:17" ht="15.75" customHeight="1">
      <c r="A695" s="1"/>
      <c r="B695" s="1"/>
      <c r="C695" s="1"/>
      <c r="D695" s="1"/>
      <c r="E695" s="1"/>
      <c r="F695" s="1"/>
      <c r="G695" s="1"/>
      <c r="H695" s="1"/>
      <c r="I695" s="1"/>
      <c r="J695" s="1"/>
      <c r="K695" s="1"/>
      <c r="L695" s="1"/>
      <c r="M695" s="1"/>
      <c r="N695" s="1"/>
      <c r="O695" s="1"/>
      <c r="P695" s="1"/>
      <c r="Q695" s="1"/>
    </row>
    <row r="696" spans="1:17" ht="15.75" customHeight="1">
      <c r="A696" s="1"/>
      <c r="B696" s="1"/>
      <c r="C696" s="1"/>
      <c r="D696" s="1"/>
      <c r="E696" s="1"/>
      <c r="F696" s="1"/>
      <c r="G696" s="1"/>
      <c r="H696" s="1"/>
      <c r="I696" s="1"/>
      <c r="J696" s="1"/>
      <c r="K696" s="1"/>
      <c r="L696" s="1"/>
      <c r="M696" s="1"/>
      <c r="N696" s="1"/>
      <c r="O696" s="1"/>
      <c r="P696" s="1"/>
      <c r="Q696" s="1"/>
    </row>
    <row r="697" spans="1:17" ht="15.75" customHeight="1">
      <c r="A697" s="1"/>
      <c r="B697" s="1"/>
      <c r="C697" s="1"/>
      <c r="D697" s="1"/>
      <c r="E697" s="1"/>
      <c r="F697" s="1"/>
      <c r="G697" s="1"/>
      <c r="H697" s="1"/>
      <c r="I697" s="1"/>
      <c r="J697" s="1"/>
      <c r="K697" s="1"/>
      <c r="L697" s="1"/>
      <c r="M697" s="1"/>
      <c r="N697" s="1"/>
      <c r="O697" s="1"/>
      <c r="P697" s="1"/>
      <c r="Q697" s="1"/>
    </row>
    <row r="698" spans="1:17" ht="15.75" customHeight="1">
      <c r="A698" s="1"/>
      <c r="B698" s="1"/>
      <c r="C698" s="1"/>
      <c r="D698" s="1"/>
      <c r="E698" s="1"/>
      <c r="F698" s="1"/>
      <c r="G698" s="1"/>
      <c r="H698" s="1"/>
      <c r="I698" s="1"/>
      <c r="J698" s="1"/>
      <c r="K698" s="1"/>
      <c r="L698" s="1"/>
      <c r="M698" s="1"/>
      <c r="N698" s="1"/>
      <c r="O698" s="1"/>
      <c r="P698" s="1"/>
      <c r="Q698" s="1"/>
    </row>
    <row r="699" spans="1:17" ht="15.75" customHeight="1">
      <c r="A699" s="1"/>
      <c r="B699" s="1"/>
      <c r="C699" s="1"/>
      <c r="D699" s="1"/>
      <c r="E699" s="1"/>
      <c r="F699" s="1"/>
      <c r="G699" s="1"/>
      <c r="H699" s="1"/>
      <c r="I699" s="1"/>
      <c r="J699" s="1"/>
      <c r="K699" s="1"/>
      <c r="L699" s="1"/>
      <c r="M699" s="1"/>
      <c r="N699" s="1"/>
      <c r="O699" s="1"/>
      <c r="P699" s="1"/>
      <c r="Q699" s="1"/>
    </row>
    <row r="700" spans="1:17" ht="15.75" customHeight="1">
      <c r="A700" s="1"/>
      <c r="B700" s="1"/>
      <c r="C700" s="1"/>
      <c r="D700" s="1"/>
      <c r="E700" s="1"/>
      <c r="F700" s="1"/>
      <c r="G700" s="1"/>
      <c r="H700" s="1"/>
      <c r="I700" s="1"/>
      <c r="J700" s="1"/>
      <c r="K700" s="1"/>
      <c r="L700" s="1"/>
      <c r="M700" s="1"/>
      <c r="N700" s="1"/>
      <c r="O700" s="1"/>
      <c r="P700" s="1"/>
      <c r="Q700" s="1"/>
    </row>
    <row r="701" spans="1:17" ht="15.75" customHeight="1">
      <c r="A701" s="1"/>
      <c r="B701" s="1"/>
      <c r="C701" s="1"/>
      <c r="D701" s="1"/>
      <c r="E701" s="1"/>
      <c r="F701" s="1"/>
      <c r="G701" s="1"/>
      <c r="H701" s="1"/>
      <c r="I701" s="1"/>
      <c r="J701" s="1"/>
      <c r="K701" s="1"/>
      <c r="L701" s="1"/>
      <c r="M701" s="1"/>
      <c r="N701" s="1"/>
      <c r="O701" s="1"/>
      <c r="P701" s="1"/>
      <c r="Q701" s="1"/>
    </row>
    <row r="702" spans="1:17" ht="15.75" customHeight="1">
      <c r="A702" s="1"/>
      <c r="B702" s="1"/>
      <c r="C702" s="1"/>
      <c r="D702" s="1"/>
      <c r="E702" s="1"/>
      <c r="F702" s="1"/>
      <c r="G702" s="1"/>
      <c r="H702" s="1"/>
      <c r="I702" s="1"/>
      <c r="J702" s="1"/>
      <c r="K702" s="1"/>
      <c r="L702" s="1"/>
      <c r="M702" s="1"/>
      <c r="N702" s="1"/>
      <c r="O702" s="1"/>
      <c r="P702" s="1"/>
      <c r="Q702" s="1"/>
    </row>
    <row r="703" spans="1:17" ht="15.75" customHeight="1">
      <c r="A703" s="1"/>
      <c r="B703" s="1"/>
      <c r="C703" s="1"/>
      <c r="D703" s="1"/>
      <c r="E703" s="1"/>
      <c r="F703" s="1"/>
      <c r="G703" s="1"/>
      <c r="H703" s="1"/>
      <c r="I703" s="1"/>
      <c r="J703" s="1"/>
      <c r="K703" s="1"/>
      <c r="L703" s="1"/>
      <c r="M703" s="1"/>
      <c r="N703" s="1"/>
      <c r="O703" s="1"/>
      <c r="P703" s="1"/>
      <c r="Q703" s="1"/>
    </row>
    <row r="704" spans="1:17" ht="15.75" customHeight="1">
      <c r="A704" s="1"/>
      <c r="B704" s="1"/>
      <c r="C704" s="1"/>
      <c r="D704" s="1"/>
      <c r="E704" s="1"/>
      <c r="F704" s="1"/>
      <c r="G704" s="1"/>
      <c r="H704" s="1"/>
      <c r="I704" s="1"/>
      <c r="J704" s="1"/>
      <c r="K704" s="1"/>
      <c r="L704" s="1"/>
      <c r="M704" s="1"/>
      <c r="N704" s="1"/>
      <c r="O704" s="1"/>
      <c r="P704" s="1"/>
      <c r="Q704" s="1"/>
    </row>
    <row r="705" spans="1:17" ht="15.75" customHeight="1">
      <c r="A705" s="1"/>
      <c r="B705" s="1"/>
      <c r="C705" s="1"/>
      <c r="D705" s="1"/>
      <c r="E705" s="1"/>
      <c r="F705" s="1"/>
      <c r="G705" s="1"/>
      <c r="H705" s="1"/>
      <c r="I705" s="1"/>
      <c r="J705" s="1"/>
      <c r="K705" s="1"/>
      <c r="L705" s="1"/>
      <c r="M705" s="1"/>
      <c r="N705" s="1"/>
      <c r="O705" s="1"/>
      <c r="P705" s="1"/>
      <c r="Q705" s="1"/>
    </row>
    <row r="706" spans="1:17" ht="15.75" customHeight="1">
      <c r="A706" s="1"/>
      <c r="B706" s="1"/>
      <c r="C706" s="1"/>
      <c r="D706" s="1"/>
      <c r="E706" s="1"/>
      <c r="F706" s="1"/>
      <c r="G706" s="1"/>
      <c r="H706" s="1"/>
      <c r="I706" s="1"/>
      <c r="J706" s="1"/>
      <c r="K706" s="1"/>
      <c r="L706" s="1"/>
      <c r="M706" s="1"/>
      <c r="N706" s="1"/>
      <c r="O706" s="1"/>
      <c r="P706" s="1"/>
      <c r="Q706" s="1"/>
    </row>
    <row r="707" spans="1:17" ht="15.75" customHeight="1">
      <c r="A707" s="1"/>
      <c r="B707" s="1"/>
      <c r="C707" s="1"/>
      <c r="D707" s="1"/>
      <c r="E707" s="1"/>
      <c r="F707" s="1"/>
      <c r="G707" s="1"/>
      <c r="H707" s="1"/>
      <c r="I707" s="1"/>
      <c r="J707" s="1"/>
      <c r="K707" s="1"/>
      <c r="L707" s="1"/>
      <c r="M707" s="1"/>
      <c r="N707" s="1"/>
      <c r="O707" s="1"/>
      <c r="P707" s="1"/>
      <c r="Q707" s="1"/>
    </row>
    <row r="708" spans="1:17" ht="15.75" customHeight="1">
      <c r="A708" s="1"/>
      <c r="B708" s="1"/>
      <c r="C708" s="1"/>
      <c r="D708" s="1"/>
      <c r="E708" s="1"/>
      <c r="F708" s="1"/>
      <c r="G708" s="1"/>
      <c r="H708" s="1"/>
      <c r="I708" s="1"/>
      <c r="J708" s="1"/>
      <c r="K708" s="1"/>
      <c r="L708" s="1"/>
      <c r="M708" s="1"/>
      <c r="N708" s="1"/>
      <c r="O708" s="1"/>
      <c r="P708" s="1"/>
      <c r="Q708" s="1"/>
    </row>
    <row r="709" spans="1:17" ht="15.75" customHeight="1">
      <c r="A709" s="1"/>
      <c r="B709" s="1"/>
      <c r="C709" s="1"/>
      <c r="D709" s="1"/>
      <c r="E709" s="1"/>
      <c r="F709" s="1"/>
      <c r="G709" s="1"/>
      <c r="H709" s="1"/>
      <c r="I709" s="1"/>
      <c r="J709" s="1"/>
      <c r="K709" s="1"/>
      <c r="L709" s="1"/>
      <c r="M709" s="1"/>
      <c r="N709" s="1"/>
      <c r="O709" s="1"/>
      <c r="P709" s="1"/>
      <c r="Q709" s="1"/>
    </row>
    <row r="710" spans="1:17" ht="15.75" customHeight="1">
      <c r="A710" s="1"/>
      <c r="B710" s="1"/>
      <c r="C710" s="1"/>
      <c r="D710" s="1"/>
      <c r="E710" s="1"/>
      <c r="F710" s="1"/>
      <c r="G710" s="1"/>
      <c r="H710" s="1"/>
      <c r="I710" s="1"/>
      <c r="J710" s="1"/>
      <c r="K710" s="1"/>
      <c r="L710" s="1"/>
      <c r="M710" s="1"/>
      <c r="N710" s="1"/>
      <c r="O710" s="1"/>
      <c r="P710" s="1"/>
      <c r="Q710" s="1"/>
    </row>
    <row r="711" spans="1:17" ht="15.75" customHeight="1">
      <c r="A711" s="1"/>
      <c r="B711" s="1"/>
      <c r="C711" s="1"/>
      <c r="D711" s="1"/>
      <c r="E711" s="1"/>
      <c r="F711" s="1"/>
      <c r="G711" s="1"/>
      <c r="H711" s="1"/>
      <c r="I711" s="1"/>
      <c r="J711" s="1"/>
      <c r="K711" s="1"/>
      <c r="L711" s="1"/>
      <c r="M711" s="1"/>
      <c r="N711" s="1"/>
      <c r="O711" s="1"/>
      <c r="P711" s="1"/>
      <c r="Q711" s="1"/>
    </row>
    <row r="712" spans="1:17" ht="15.75" customHeight="1">
      <c r="A712" s="1"/>
      <c r="B712" s="1"/>
      <c r="C712" s="1"/>
      <c r="D712" s="1"/>
      <c r="E712" s="1"/>
      <c r="F712" s="1"/>
      <c r="G712" s="1"/>
      <c r="H712" s="1"/>
      <c r="I712" s="1"/>
      <c r="J712" s="1"/>
      <c r="K712" s="1"/>
      <c r="L712" s="1"/>
      <c r="M712" s="1"/>
      <c r="N712" s="1"/>
      <c r="O712" s="1"/>
      <c r="P712" s="1"/>
      <c r="Q712" s="1"/>
    </row>
    <row r="713" spans="1:17" ht="15.75" customHeight="1">
      <c r="A713" s="1"/>
      <c r="B713" s="1"/>
      <c r="C713" s="1"/>
      <c r="D713" s="1"/>
      <c r="E713" s="1"/>
      <c r="F713" s="1"/>
      <c r="G713" s="1"/>
      <c r="H713" s="1"/>
      <c r="I713" s="1"/>
      <c r="J713" s="1"/>
      <c r="K713" s="1"/>
      <c r="L713" s="1"/>
      <c r="M713" s="1"/>
      <c r="N713" s="1"/>
      <c r="O713" s="1"/>
      <c r="P713" s="1"/>
      <c r="Q713" s="1"/>
    </row>
    <row r="714" spans="1:17" ht="15.75" customHeight="1">
      <c r="A714" s="1"/>
      <c r="B714" s="1"/>
      <c r="C714" s="1"/>
      <c r="D714" s="1"/>
      <c r="E714" s="1"/>
      <c r="F714" s="1"/>
      <c r="G714" s="1"/>
      <c r="H714" s="1"/>
      <c r="I714" s="1"/>
      <c r="J714" s="1"/>
      <c r="K714" s="1"/>
      <c r="L714" s="1"/>
      <c r="M714" s="1"/>
      <c r="N714" s="1"/>
      <c r="O714" s="1"/>
      <c r="P714" s="1"/>
      <c r="Q714" s="1"/>
    </row>
    <row r="715" spans="1:17" ht="15.75" customHeight="1">
      <c r="A715" s="1"/>
      <c r="B715" s="1"/>
      <c r="C715" s="1"/>
      <c r="D715" s="1"/>
      <c r="E715" s="1"/>
      <c r="F715" s="1"/>
      <c r="G715" s="1"/>
      <c r="H715" s="1"/>
      <c r="I715" s="1"/>
      <c r="J715" s="1"/>
      <c r="K715" s="1"/>
      <c r="L715" s="1"/>
      <c r="M715" s="1"/>
      <c r="N715" s="1"/>
      <c r="O715" s="1"/>
      <c r="P715" s="1"/>
      <c r="Q715" s="1"/>
    </row>
    <row r="716" spans="1:17" ht="15.75" customHeight="1">
      <c r="A716" s="1"/>
      <c r="B716" s="1"/>
      <c r="C716" s="1"/>
      <c r="D716" s="1"/>
      <c r="E716" s="1"/>
      <c r="F716" s="1"/>
      <c r="G716" s="1"/>
      <c r="H716" s="1"/>
      <c r="I716" s="1"/>
      <c r="J716" s="1"/>
      <c r="K716" s="1"/>
      <c r="L716" s="1"/>
      <c r="M716" s="1"/>
      <c r="N716" s="1"/>
      <c r="O716" s="1"/>
      <c r="P716" s="1"/>
      <c r="Q716" s="1"/>
    </row>
    <row r="717" spans="1:17" ht="15.75" customHeight="1">
      <c r="A717" s="1"/>
      <c r="B717" s="1"/>
      <c r="C717" s="1"/>
      <c r="D717" s="1"/>
      <c r="E717" s="1"/>
      <c r="F717" s="1"/>
      <c r="G717" s="1"/>
      <c r="H717" s="1"/>
      <c r="I717" s="1"/>
      <c r="J717" s="1"/>
      <c r="K717" s="1"/>
      <c r="L717" s="1"/>
      <c r="M717" s="1"/>
      <c r="N717" s="1"/>
      <c r="O717" s="1"/>
      <c r="P717" s="1"/>
      <c r="Q717" s="1"/>
    </row>
    <row r="718" spans="1:17" ht="15.75" customHeight="1">
      <c r="A718" s="1"/>
      <c r="B718" s="1"/>
      <c r="C718" s="1"/>
      <c r="D718" s="1"/>
      <c r="E718" s="1"/>
      <c r="F718" s="1"/>
      <c r="G718" s="1"/>
      <c r="H718" s="1"/>
      <c r="I718" s="1"/>
      <c r="J718" s="1"/>
      <c r="K718" s="1"/>
      <c r="L718" s="1"/>
      <c r="M718" s="1"/>
      <c r="N718" s="1"/>
      <c r="O718" s="1"/>
      <c r="P718" s="1"/>
      <c r="Q718" s="1"/>
    </row>
    <row r="719" spans="1:17" ht="15.75" customHeight="1">
      <c r="A719" s="1"/>
      <c r="B719" s="1"/>
      <c r="C719" s="1"/>
      <c r="D719" s="1"/>
      <c r="E719" s="1"/>
      <c r="F719" s="1"/>
      <c r="G719" s="1"/>
      <c r="H719" s="1"/>
      <c r="I719" s="1"/>
      <c r="J719" s="1"/>
      <c r="K719" s="1"/>
      <c r="L719" s="1"/>
      <c r="M719" s="1"/>
      <c r="N719" s="1"/>
      <c r="O719" s="1"/>
      <c r="P719" s="1"/>
      <c r="Q719" s="1"/>
    </row>
    <row r="720" spans="1:17" ht="15.75" customHeight="1">
      <c r="A720" s="1"/>
      <c r="B720" s="1"/>
      <c r="C720" s="1"/>
      <c r="D720" s="1"/>
      <c r="E720" s="1"/>
      <c r="F720" s="1"/>
      <c r="G720" s="1"/>
      <c r="H720" s="1"/>
      <c r="I720" s="1"/>
      <c r="J720" s="1"/>
      <c r="K720" s="1"/>
      <c r="L720" s="1"/>
      <c r="M720" s="1"/>
      <c r="N720" s="1"/>
      <c r="O720" s="1"/>
      <c r="P720" s="1"/>
      <c r="Q720" s="1"/>
    </row>
    <row r="721" spans="1:17" ht="15.75" customHeight="1">
      <c r="A721" s="1"/>
      <c r="B721" s="1"/>
      <c r="C721" s="1"/>
      <c r="D721" s="1"/>
      <c r="E721" s="1"/>
      <c r="F721" s="1"/>
      <c r="G721" s="1"/>
      <c r="H721" s="1"/>
      <c r="I721" s="1"/>
      <c r="J721" s="1"/>
      <c r="K721" s="1"/>
      <c r="L721" s="1"/>
      <c r="M721" s="1"/>
      <c r="N721" s="1"/>
      <c r="O721" s="1"/>
      <c r="P721" s="1"/>
      <c r="Q721" s="1"/>
    </row>
    <row r="722" spans="1:17" ht="15.75" customHeight="1">
      <c r="A722" s="1"/>
      <c r="B722" s="1"/>
      <c r="C722" s="1"/>
      <c r="D722" s="1"/>
      <c r="E722" s="1"/>
      <c r="F722" s="1"/>
      <c r="G722" s="1"/>
      <c r="H722" s="1"/>
      <c r="I722" s="1"/>
      <c r="J722" s="1"/>
      <c r="K722" s="1"/>
      <c r="L722" s="1"/>
      <c r="M722" s="1"/>
      <c r="N722" s="1"/>
      <c r="O722" s="1"/>
      <c r="P722" s="1"/>
      <c r="Q722" s="1"/>
    </row>
    <row r="723" spans="1:17" ht="15.75" customHeight="1">
      <c r="A723" s="1"/>
      <c r="B723" s="1"/>
      <c r="C723" s="1"/>
      <c r="D723" s="1"/>
      <c r="E723" s="1"/>
      <c r="F723" s="1"/>
      <c r="G723" s="1"/>
      <c r="H723" s="1"/>
      <c r="I723" s="1"/>
      <c r="J723" s="1"/>
      <c r="K723" s="1"/>
      <c r="L723" s="1"/>
      <c r="M723" s="1"/>
      <c r="N723" s="1"/>
      <c r="O723" s="1"/>
      <c r="P723" s="1"/>
      <c r="Q723" s="1"/>
    </row>
    <row r="724" spans="1:17" ht="15.75" customHeight="1">
      <c r="A724" s="1"/>
      <c r="B724" s="1"/>
      <c r="C724" s="1"/>
      <c r="D724" s="1"/>
      <c r="E724" s="1"/>
      <c r="F724" s="1"/>
      <c r="G724" s="1"/>
      <c r="H724" s="1"/>
      <c r="I724" s="1"/>
      <c r="J724" s="1"/>
      <c r="K724" s="1"/>
      <c r="L724" s="1"/>
      <c r="M724" s="1"/>
      <c r="N724" s="1"/>
      <c r="O724" s="1"/>
      <c r="P724" s="1"/>
      <c r="Q724" s="1"/>
    </row>
    <row r="725" spans="1:17" ht="15.75" customHeight="1">
      <c r="A725" s="1"/>
      <c r="B725" s="1"/>
      <c r="C725" s="1"/>
      <c r="D725" s="1"/>
      <c r="E725" s="1"/>
      <c r="F725" s="1"/>
      <c r="G725" s="1"/>
      <c r="H725" s="1"/>
      <c r="I725" s="1"/>
      <c r="J725" s="1"/>
      <c r="K725" s="1"/>
      <c r="L725" s="1"/>
      <c r="M725" s="1"/>
      <c r="N725" s="1"/>
      <c r="O725" s="1"/>
      <c r="P725" s="1"/>
      <c r="Q725" s="1"/>
    </row>
    <row r="726" spans="1:17" ht="15.75" customHeight="1">
      <c r="A726" s="1"/>
      <c r="B726" s="1"/>
      <c r="C726" s="1"/>
      <c r="D726" s="1"/>
      <c r="E726" s="1"/>
      <c r="F726" s="1"/>
      <c r="G726" s="1"/>
      <c r="H726" s="1"/>
      <c r="I726" s="1"/>
      <c r="J726" s="1"/>
      <c r="K726" s="1"/>
      <c r="L726" s="1"/>
      <c r="M726" s="1"/>
      <c r="N726" s="1"/>
      <c r="O726" s="1"/>
      <c r="P726" s="1"/>
      <c r="Q726" s="1"/>
    </row>
    <row r="727" spans="1:17" ht="15.75" customHeight="1">
      <c r="A727" s="1"/>
      <c r="B727" s="1"/>
      <c r="C727" s="1"/>
      <c r="D727" s="1"/>
      <c r="E727" s="1"/>
      <c r="F727" s="1"/>
      <c r="G727" s="1"/>
      <c r="H727" s="1"/>
      <c r="I727" s="1"/>
      <c r="J727" s="1"/>
      <c r="K727" s="1"/>
      <c r="L727" s="1"/>
      <c r="M727" s="1"/>
      <c r="N727" s="1"/>
      <c r="O727" s="1"/>
      <c r="P727" s="1"/>
      <c r="Q727" s="1"/>
    </row>
    <row r="728" spans="1:17" ht="15.75" customHeight="1">
      <c r="A728" s="1"/>
      <c r="B728" s="1"/>
      <c r="C728" s="1"/>
      <c r="D728" s="1"/>
      <c r="E728" s="1"/>
      <c r="F728" s="1"/>
      <c r="G728" s="1"/>
      <c r="H728" s="1"/>
      <c r="I728" s="1"/>
      <c r="J728" s="1"/>
      <c r="K728" s="1"/>
      <c r="L728" s="1"/>
      <c r="M728" s="1"/>
      <c r="N728" s="1"/>
      <c r="O728" s="1"/>
      <c r="P728" s="1"/>
      <c r="Q728" s="1"/>
    </row>
    <row r="729" spans="1:17" ht="15.75" customHeight="1">
      <c r="A729" s="1"/>
      <c r="B729" s="1"/>
      <c r="C729" s="1"/>
      <c r="D729" s="1"/>
      <c r="E729" s="1"/>
      <c r="F729" s="1"/>
      <c r="G729" s="1"/>
      <c r="H729" s="1"/>
      <c r="I729" s="1"/>
      <c r="J729" s="1"/>
      <c r="K729" s="1"/>
      <c r="L729" s="1"/>
      <c r="M729" s="1"/>
      <c r="N729" s="1"/>
      <c r="O729" s="1"/>
      <c r="P729" s="1"/>
      <c r="Q729" s="1"/>
    </row>
    <row r="730" spans="1:17" ht="15.75" customHeight="1">
      <c r="A730" s="1"/>
      <c r="B730" s="1"/>
      <c r="C730" s="1"/>
      <c r="D730" s="1"/>
      <c r="E730" s="1"/>
      <c r="F730" s="1"/>
      <c r="G730" s="1"/>
      <c r="H730" s="1"/>
      <c r="I730" s="1"/>
      <c r="J730" s="1"/>
      <c r="K730" s="1"/>
      <c r="L730" s="1"/>
      <c r="M730" s="1"/>
      <c r="N730" s="1"/>
      <c r="O730" s="1"/>
      <c r="P730" s="1"/>
      <c r="Q730" s="1"/>
    </row>
    <row r="731" spans="1:17" ht="15.75" customHeight="1">
      <c r="A731" s="1"/>
      <c r="B731" s="1"/>
      <c r="C731" s="1"/>
      <c r="D731" s="1"/>
      <c r="E731" s="1"/>
      <c r="F731" s="1"/>
      <c r="G731" s="1"/>
      <c r="H731" s="1"/>
      <c r="I731" s="1"/>
      <c r="J731" s="1"/>
      <c r="K731" s="1"/>
      <c r="L731" s="1"/>
      <c r="M731" s="1"/>
      <c r="N731" s="1"/>
      <c r="O731" s="1"/>
      <c r="P731" s="1"/>
      <c r="Q731" s="1"/>
    </row>
    <row r="732" spans="1:17" ht="15.75" customHeight="1">
      <c r="A732" s="1"/>
      <c r="B732" s="1"/>
      <c r="C732" s="1"/>
      <c r="D732" s="1"/>
      <c r="E732" s="1"/>
      <c r="F732" s="1"/>
      <c r="G732" s="1"/>
      <c r="H732" s="1"/>
      <c r="I732" s="1"/>
      <c r="J732" s="1"/>
      <c r="K732" s="1"/>
      <c r="L732" s="1"/>
      <c r="M732" s="1"/>
      <c r="N732" s="1"/>
      <c r="O732" s="1"/>
      <c r="P732" s="1"/>
      <c r="Q732" s="1"/>
    </row>
    <row r="733" spans="1:17" ht="15.75" customHeight="1">
      <c r="A733" s="1"/>
      <c r="B733" s="1"/>
      <c r="C733" s="1"/>
      <c r="D733" s="1"/>
      <c r="E733" s="1"/>
      <c r="F733" s="1"/>
      <c r="G733" s="1"/>
      <c r="H733" s="1"/>
      <c r="I733" s="1"/>
      <c r="J733" s="1"/>
      <c r="K733" s="1"/>
      <c r="L733" s="1"/>
      <c r="M733" s="1"/>
      <c r="N733" s="1"/>
      <c r="O733" s="1"/>
      <c r="P733" s="1"/>
      <c r="Q733" s="1"/>
    </row>
    <row r="734" spans="1:17" ht="15.75" customHeight="1">
      <c r="A734" s="1"/>
      <c r="B734" s="1"/>
      <c r="C734" s="1"/>
      <c r="D734" s="1"/>
      <c r="E734" s="1"/>
      <c r="F734" s="1"/>
      <c r="G734" s="1"/>
      <c r="H734" s="1"/>
      <c r="I734" s="1"/>
      <c r="J734" s="1"/>
      <c r="K734" s="1"/>
      <c r="L734" s="1"/>
      <c r="M734" s="1"/>
      <c r="N734" s="1"/>
      <c r="O734" s="1"/>
      <c r="P734" s="1"/>
      <c r="Q734" s="1"/>
    </row>
    <row r="735" spans="1:17" ht="15.75" customHeight="1">
      <c r="A735" s="1"/>
      <c r="B735" s="1"/>
      <c r="C735" s="1"/>
      <c r="D735" s="1"/>
      <c r="E735" s="1"/>
      <c r="F735" s="1"/>
      <c r="G735" s="1"/>
      <c r="H735" s="1"/>
      <c r="I735" s="1"/>
      <c r="J735" s="1"/>
      <c r="K735" s="1"/>
      <c r="L735" s="1"/>
      <c r="M735" s="1"/>
      <c r="N735" s="1"/>
      <c r="O735" s="1"/>
      <c r="P735" s="1"/>
      <c r="Q735" s="1"/>
    </row>
    <row r="736" spans="1:17" ht="15.75" customHeight="1">
      <c r="A736" s="1"/>
      <c r="B736" s="1"/>
      <c r="C736" s="1"/>
      <c r="D736" s="1"/>
      <c r="E736" s="1"/>
      <c r="F736" s="1"/>
      <c r="G736" s="1"/>
      <c r="H736" s="1"/>
      <c r="I736" s="1"/>
      <c r="J736" s="1"/>
      <c r="K736" s="1"/>
      <c r="L736" s="1"/>
      <c r="M736" s="1"/>
      <c r="N736" s="1"/>
      <c r="O736" s="1"/>
      <c r="P736" s="1"/>
      <c r="Q736" s="1"/>
    </row>
    <row r="737" spans="1:17" ht="15.75" customHeight="1">
      <c r="A737" s="1"/>
      <c r="B737" s="1"/>
      <c r="C737" s="1"/>
      <c r="D737" s="1"/>
      <c r="E737" s="1"/>
      <c r="F737" s="1"/>
      <c r="G737" s="1"/>
      <c r="H737" s="1"/>
      <c r="I737" s="1"/>
      <c r="J737" s="1"/>
      <c r="K737" s="1"/>
      <c r="L737" s="1"/>
      <c r="M737" s="1"/>
      <c r="N737" s="1"/>
      <c r="O737" s="1"/>
      <c r="P737" s="1"/>
      <c r="Q737" s="1"/>
    </row>
    <row r="738" spans="1:17" ht="15.75" customHeight="1">
      <c r="A738" s="1"/>
      <c r="B738" s="1"/>
      <c r="C738" s="1"/>
      <c r="D738" s="1"/>
      <c r="E738" s="1"/>
      <c r="F738" s="1"/>
      <c r="G738" s="1"/>
      <c r="H738" s="1"/>
      <c r="I738" s="1"/>
      <c r="J738" s="1"/>
      <c r="K738" s="1"/>
      <c r="L738" s="1"/>
      <c r="M738" s="1"/>
      <c r="N738" s="1"/>
      <c r="O738" s="1"/>
      <c r="P738" s="1"/>
      <c r="Q738" s="1"/>
    </row>
    <row r="739" spans="1:17" ht="15.75" customHeight="1">
      <c r="A739" s="1"/>
      <c r="B739" s="1"/>
      <c r="C739" s="1"/>
      <c r="D739" s="1"/>
      <c r="E739" s="1"/>
      <c r="F739" s="1"/>
      <c r="G739" s="1"/>
      <c r="H739" s="1"/>
      <c r="I739" s="1"/>
      <c r="J739" s="1"/>
      <c r="K739" s="1"/>
      <c r="L739" s="1"/>
      <c r="M739" s="1"/>
      <c r="N739" s="1"/>
      <c r="O739" s="1"/>
      <c r="P739" s="1"/>
      <c r="Q739" s="1"/>
    </row>
    <row r="740" spans="1:17" ht="15.75" customHeight="1">
      <c r="A740" s="1"/>
      <c r="B740" s="1"/>
      <c r="C740" s="1"/>
      <c r="D740" s="1"/>
      <c r="E740" s="1"/>
      <c r="F740" s="1"/>
      <c r="G740" s="1"/>
      <c r="H740" s="1"/>
      <c r="I740" s="1"/>
      <c r="J740" s="1"/>
      <c r="K740" s="1"/>
      <c r="L740" s="1"/>
      <c r="M740" s="1"/>
      <c r="N740" s="1"/>
      <c r="O740" s="1"/>
      <c r="P740" s="1"/>
      <c r="Q740" s="1"/>
    </row>
    <row r="741" spans="1:17" ht="15.75" customHeight="1">
      <c r="A741" s="1"/>
      <c r="B741" s="1"/>
      <c r="C741" s="1"/>
      <c r="D741" s="1"/>
      <c r="E741" s="1"/>
      <c r="F741" s="1"/>
      <c r="G741" s="1"/>
      <c r="H741" s="1"/>
      <c r="I741" s="1"/>
      <c r="J741" s="1"/>
      <c r="K741" s="1"/>
      <c r="L741" s="1"/>
      <c r="M741" s="1"/>
      <c r="N741" s="1"/>
      <c r="O741" s="1"/>
      <c r="P741" s="1"/>
      <c r="Q741" s="1"/>
    </row>
    <row r="742" spans="1:17" ht="15.75" customHeight="1">
      <c r="A742" s="1"/>
      <c r="B742" s="1"/>
      <c r="C742" s="1"/>
      <c r="D742" s="1"/>
      <c r="E742" s="1"/>
      <c r="F742" s="1"/>
      <c r="G742" s="1"/>
      <c r="H742" s="1"/>
      <c r="I742" s="1"/>
      <c r="J742" s="1"/>
      <c r="K742" s="1"/>
      <c r="L742" s="1"/>
      <c r="M742" s="1"/>
      <c r="N742" s="1"/>
      <c r="O742" s="1"/>
      <c r="P742" s="1"/>
      <c r="Q742" s="1"/>
    </row>
    <row r="743" spans="1:17" ht="15.75" customHeight="1">
      <c r="A743" s="1"/>
      <c r="B743" s="1"/>
      <c r="C743" s="1"/>
      <c r="D743" s="1"/>
      <c r="E743" s="1"/>
      <c r="F743" s="1"/>
      <c r="G743" s="1"/>
      <c r="H743" s="1"/>
      <c r="I743" s="1"/>
      <c r="J743" s="1"/>
      <c r="K743" s="1"/>
      <c r="L743" s="1"/>
      <c r="M743" s="1"/>
      <c r="N743" s="1"/>
      <c r="O743" s="1"/>
      <c r="P743" s="1"/>
      <c r="Q743" s="1"/>
    </row>
    <row r="744" spans="1:17" ht="15.75" customHeight="1">
      <c r="A744" s="1"/>
      <c r="B744" s="1"/>
      <c r="C744" s="1"/>
      <c r="D744" s="1"/>
      <c r="E744" s="1"/>
      <c r="F744" s="1"/>
      <c r="G744" s="1"/>
      <c r="H744" s="1"/>
      <c r="I744" s="1"/>
      <c r="J744" s="1"/>
      <c r="K744" s="1"/>
      <c r="L744" s="1"/>
      <c r="M744" s="1"/>
      <c r="N744" s="1"/>
      <c r="O744" s="1"/>
      <c r="P744" s="1"/>
      <c r="Q744" s="1"/>
    </row>
    <row r="745" spans="1:17" ht="15.75" customHeight="1">
      <c r="A745" s="1"/>
      <c r="B745" s="1"/>
      <c r="C745" s="1"/>
      <c r="D745" s="1"/>
      <c r="E745" s="1"/>
      <c r="F745" s="1"/>
      <c r="G745" s="1"/>
      <c r="H745" s="1"/>
      <c r="I745" s="1"/>
      <c r="J745" s="1"/>
      <c r="K745" s="1"/>
      <c r="L745" s="1"/>
      <c r="M745" s="1"/>
      <c r="N745" s="1"/>
      <c r="O745" s="1"/>
      <c r="P745" s="1"/>
      <c r="Q745" s="1"/>
    </row>
    <row r="746" spans="1:17" ht="15.75" customHeight="1">
      <c r="A746" s="1"/>
      <c r="B746" s="1"/>
      <c r="C746" s="1"/>
      <c r="D746" s="1"/>
      <c r="E746" s="1"/>
      <c r="F746" s="1"/>
      <c r="G746" s="1"/>
      <c r="H746" s="1"/>
      <c r="I746" s="1"/>
      <c r="J746" s="1"/>
      <c r="K746" s="1"/>
      <c r="L746" s="1"/>
      <c r="M746" s="1"/>
      <c r="N746" s="1"/>
      <c r="O746" s="1"/>
      <c r="P746" s="1"/>
      <c r="Q746" s="1"/>
    </row>
    <row r="747" spans="1:17" ht="15.75" customHeight="1">
      <c r="A747" s="1"/>
      <c r="B747" s="1"/>
      <c r="C747" s="1"/>
      <c r="D747" s="1"/>
      <c r="E747" s="1"/>
      <c r="F747" s="1"/>
      <c r="G747" s="1"/>
      <c r="H747" s="1"/>
      <c r="I747" s="1"/>
      <c r="J747" s="1"/>
      <c r="K747" s="1"/>
      <c r="L747" s="1"/>
      <c r="M747" s="1"/>
      <c r="N747" s="1"/>
      <c r="O747" s="1"/>
      <c r="P747" s="1"/>
      <c r="Q747" s="1"/>
    </row>
    <row r="748" spans="1:17" ht="15.75" customHeight="1">
      <c r="A748" s="1"/>
      <c r="B748" s="1"/>
      <c r="C748" s="1"/>
      <c r="D748" s="1"/>
      <c r="E748" s="1"/>
      <c r="F748" s="1"/>
      <c r="G748" s="1"/>
      <c r="H748" s="1"/>
      <c r="I748" s="1"/>
      <c r="J748" s="1"/>
      <c r="K748" s="1"/>
      <c r="L748" s="1"/>
      <c r="M748" s="1"/>
      <c r="N748" s="1"/>
      <c r="O748" s="1"/>
      <c r="P748" s="1"/>
      <c r="Q748" s="1"/>
    </row>
    <row r="749" spans="1:17" ht="15.75" customHeight="1">
      <c r="A749" s="1"/>
      <c r="B749" s="1"/>
      <c r="C749" s="1"/>
      <c r="D749" s="1"/>
      <c r="E749" s="1"/>
      <c r="F749" s="1"/>
      <c r="G749" s="1"/>
      <c r="H749" s="1"/>
      <c r="I749" s="1"/>
      <c r="J749" s="1"/>
      <c r="K749" s="1"/>
      <c r="L749" s="1"/>
      <c r="M749" s="1"/>
      <c r="N749" s="1"/>
      <c r="O749" s="1"/>
      <c r="P749" s="1"/>
      <c r="Q749" s="1"/>
    </row>
    <row r="750" spans="1:17" ht="15.75" customHeight="1">
      <c r="A750" s="1"/>
      <c r="B750" s="1"/>
      <c r="C750" s="1"/>
      <c r="D750" s="1"/>
      <c r="E750" s="1"/>
      <c r="F750" s="1"/>
      <c r="G750" s="1"/>
      <c r="H750" s="1"/>
      <c r="I750" s="1"/>
      <c r="J750" s="1"/>
      <c r="K750" s="1"/>
      <c r="L750" s="1"/>
      <c r="M750" s="1"/>
      <c r="N750" s="1"/>
      <c r="O750" s="1"/>
      <c r="P750" s="1"/>
      <c r="Q750" s="1"/>
    </row>
    <row r="751" spans="1:17" ht="15.75" customHeight="1">
      <c r="A751" s="1"/>
      <c r="B751" s="1"/>
      <c r="C751" s="1"/>
      <c r="D751" s="1"/>
      <c r="E751" s="1"/>
      <c r="F751" s="1"/>
      <c r="G751" s="1"/>
      <c r="H751" s="1"/>
      <c r="I751" s="1"/>
      <c r="J751" s="1"/>
      <c r="K751" s="1"/>
      <c r="L751" s="1"/>
      <c r="M751" s="1"/>
      <c r="N751" s="1"/>
      <c r="O751" s="1"/>
      <c r="P751" s="1"/>
      <c r="Q751" s="1"/>
    </row>
    <row r="752" spans="1:17" ht="15.75" customHeight="1">
      <c r="A752" s="1"/>
      <c r="B752" s="1"/>
      <c r="C752" s="1"/>
      <c r="D752" s="1"/>
      <c r="E752" s="1"/>
      <c r="F752" s="1"/>
      <c r="G752" s="1"/>
      <c r="H752" s="1"/>
      <c r="I752" s="1"/>
      <c r="J752" s="1"/>
      <c r="K752" s="1"/>
      <c r="L752" s="1"/>
      <c r="M752" s="1"/>
      <c r="N752" s="1"/>
      <c r="O752" s="1"/>
      <c r="P752" s="1"/>
      <c r="Q752" s="1"/>
    </row>
    <row r="753" spans="1:17" ht="15.75" customHeight="1">
      <c r="A753" s="1"/>
      <c r="B753" s="1"/>
      <c r="C753" s="1"/>
      <c r="D753" s="1"/>
      <c r="E753" s="1"/>
      <c r="F753" s="1"/>
      <c r="G753" s="1"/>
      <c r="H753" s="1"/>
      <c r="I753" s="1"/>
      <c r="J753" s="1"/>
      <c r="K753" s="1"/>
      <c r="L753" s="1"/>
      <c r="M753" s="1"/>
      <c r="N753" s="1"/>
      <c r="O753" s="1"/>
      <c r="P753" s="1"/>
      <c r="Q753" s="1"/>
    </row>
    <row r="754" spans="1:17" ht="15.75" customHeight="1">
      <c r="A754" s="1"/>
      <c r="B754" s="1"/>
      <c r="C754" s="1"/>
      <c r="D754" s="1"/>
      <c r="E754" s="1"/>
      <c r="F754" s="1"/>
      <c r="G754" s="1"/>
      <c r="H754" s="1"/>
      <c r="I754" s="1"/>
      <c r="J754" s="1"/>
      <c r="K754" s="1"/>
      <c r="L754" s="1"/>
      <c r="M754" s="1"/>
      <c r="N754" s="1"/>
      <c r="O754" s="1"/>
      <c r="P754" s="1"/>
      <c r="Q754" s="1"/>
    </row>
    <row r="755" spans="1:17" ht="15.75" customHeight="1">
      <c r="A755" s="1"/>
      <c r="B755" s="1"/>
      <c r="C755" s="1"/>
      <c r="D755" s="1"/>
      <c r="E755" s="1"/>
      <c r="F755" s="1"/>
      <c r="G755" s="1"/>
      <c r="H755" s="1"/>
      <c r="I755" s="1"/>
      <c r="J755" s="1"/>
      <c r="K755" s="1"/>
      <c r="L755" s="1"/>
      <c r="M755" s="1"/>
      <c r="N755" s="1"/>
      <c r="O755" s="1"/>
      <c r="P755" s="1"/>
      <c r="Q755" s="1"/>
    </row>
    <row r="756" spans="1:17" ht="15.75" customHeight="1">
      <c r="A756" s="1"/>
      <c r="B756" s="1"/>
      <c r="C756" s="1"/>
      <c r="D756" s="1"/>
      <c r="E756" s="1"/>
      <c r="F756" s="1"/>
      <c r="G756" s="1"/>
      <c r="H756" s="1"/>
      <c r="I756" s="1"/>
      <c r="J756" s="1"/>
      <c r="K756" s="1"/>
      <c r="L756" s="1"/>
      <c r="M756" s="1"/>
      <c r="N756" s="1"/>
      <c r="O756" s="1"/>
      <c r="P756" s="1"/>
      <c r="Q756" s="1"/>
    </row>
    <row r="757" spans="1:17" ht="15.75" customHeight="1">
      <c r="A757" s="1"/>
      <c r="B757" s="1"/>
      <c r="C757" s="1"/>
      <c r="D757" s="1"/>
      <c r="E757" s="1"/>
      <c r="F757" s="1"/>
      <c r="G757" s="1"/>
      <c r="H757" s="1"/>
      <c r="I757" s="1"/>
      <c r="J757" s="1"/>
      <c r="K757" s="1"/>
      <c r="L757" s="1"/>
      <c r="M757" s="1"/>
      <c r="N757" s="1"/>
      <c r="O757" s="1"/>
      <c r="P757" s="1"/>
      <c r="Q757" s="1"/>
    </row>
    <row r="758" spans="1:17" ht="15.75" customHeight="1">
      <c r="A758" s="1"/>
      <c r="B758" s="1"/>
      <c r="C758" s="1"/>
      <c r="D758" s="1"/>
      <c r="E758" s="1"/>
      <c r="F758" s="1"/>
      <c r="G758" s="1"/>
      <c r="H758" s="1"/>
      <c r="I758" s="1"/>
      <c r="J758" s="1"/>
      <c r="K758" s="1"/>
      <c r="L758" s="1"/>
      <c r="M758" s="1"/>
      <c r="N758" s="1"/>
      <c r="O758" s="1"/>
      <c r="P758" s="1"/>
      <c r="Q758" s="1"/>
    </row>
    <row r="759" spans="1:17" ht="15.75" customHeight="1">
      <c r="A759" s="1"/>
      <c r="B759" s="1"/>
      <c r="C759" s="1"/>
      <c r="D759" s="1"/>
      <c r="E759" s="1"/>
      <c r="F759" s="1"/>
      <c r="G759" s="1"/>
      <c r="H759" s="1"/>
      <c r="I759" s="1"/>
      <c r="J759" s="1"/>
      <c r="K759" s="1"/>
      <c r="L759" s="1"/>
      <c r="M759" s="1"/>
      <c r="N759" s="1"/>
      <c r="O759" s="1"/>
      <c r="P759" s="1"/>
      <c r="Q759" s="1"/>
    </row>
    <row r="760" spans="1:17" ht="15.75" customHeight="1">
      <c r="A760" s="1"/>
      <c r="B760" s="1"/>
      <c r="C760" s="1"/>
      <c r="D760" s="1"/>
      <c r="E760" s="1"/>
      <c r="F760" s="1"/>
      <c r="G760" s="1"/>
      <c r="H760" s="1"/>
      <c r="I760" s="1"/>
      <c r="J760" s="1"/>
      <c r="K760" s="1"/>
      <c r="L760" s="1"/>
      <c r="M760" s="1"/>
      <c r="N760" s="1"/>
      <c r="O760" s="1"/>
      <c r="P760" s="1"/>
      <c r="Q760" s="1"/>
    </row>
    <row r="761" spans="1:17" ht="15.75" customHeight="1">
      <c r="A761" s="1"/>
      <c r="B761" s="1"/>
      <c r="C761" s="1"/>
      <c r="D761" s="1"/>
      <c r="E761" s="1"/>
      <c r="F761" s="1"/>
      <c r="G761" s="1"/>
      <c r="H761" s="1"/>
      <c r="I761" s="1"/>
      <c r="J761" s="1"/>
      <c r="K761" s="1"/>
      <c r="L761" s="1"/>
      <c r="M761" s="1"/>
      <c r="N761" s="1"/>
      <c r="O761" s="1"/>
      <c r="P761" s="1"/>
      <c r="Q761" s="1"/>
    </row>
    <row r="762" spans="1:17" ht="15.75" customHeight="1">
      <c r="A762" s="1"/>
      <c r="B762" s="1"/>
      <c r="C762" s="1"/>
      <c r="D762" s="1"/>
      <c r="E762" s="1"/>
      <c r="F762" s="1"/>
      <c r="G762" s="1"/>
      <c r="H762" s="1"/>
      <c r="I762" s="1"/>
      <c r="J762" s="1"/>
      <c r="K762" s="1"/>
      <c r="L762" s="1"/>
      <c r="M762" s="1"/>
      <c r="N762" s="1"/>
      <c r="O762" s="1"/>
      <c r="P762" s="1"/>
      <c r="Q762" s="1"/>
    </row>
    <row r="763" spans="1:17" ht="15.75" customHeight="1">
      <c r="A763" s="1"/>
      <c r="B763" s="1"/>
      <c r="C763" s="1"/>
      <c r="D763" s="1"/>
      <c r="E763" s="1"/>
      <c r="F763" s="1"/>
      <c r="G763" s="1"/>
      <c r="H763" s="1"/>
      <c r="I763" s="1"/>
      <c r="J763" s="1"/>
      <c r="K763" s="1"/>
      <c r="L763" s="1"/>
      <c r="M763" s="1"/>
      <c r="N763" s="1"/>
      <c r="O763" s="1"/>
      <c r="P763" s="1"/>
      <c r="Q763" s="1"/>
    </row>
    <row r="764" spans="1:17" ht="15.75" customHeight="1">
      <c r="A764" s="1"/>
      <c r="B764" s="1"/>
      <c r="C764" s="1"/>
      <c r="D764" s="1"/>
      <c r="E764" s="1"/>
      <c r="F764" s="1"/>
      <c r="G764" s="1"/>
      <c r="H764" s="1"/>
      <c r="I764" s="1"/>
      <c r="J764" s="1"/>
      <c r="K764" s="1"/>
      <c r="L764" s="1"/>
      <c r="M764" s="1"/>
      <c r="N764" s="1"/>
      <c r="O764" s="1"/>
      <c r="P764" s="1"/>
      <c r="Q764" s="1"/>
    </row>
    <row r="765" spans="1:17" ht="15.75" customHeight="1">
      <c r="A765" s="1"/>
      <c r="B765" s="1"/>
      <c r="C765" s="1"/>
      <c r="D765" s="1"/>
      <c r="E765" s="1"/>
      <c r="F765" s="1"/>
      <c r="G765" s="1"/>
      <c r="H765" s="1"/>
      <c r="I765" s="1"/>
      <c r="J765" s="1"/>
      <c r="K765" s="1"/>
      <c r="L765" s="1"/>
      <c r="M765" s="1"/>
      <c r="N765" s="1"/>
      <c r="O765" s="1"/>
      <c r="P765" s="1"/>
      <c r="Q765" s="1"/>
    </row>
    <row r="766" spans="1:17" ht="15.75" customHeight="1">
      <c r="A766" s="1"/>
      <c r="B766" s="1"/>
      <c r="C766" s="1"/>
      <c r="D766" s="1"/>
      <c r="E766" s="1"/>
      <c r="F766" s="1"/>
      <c r="G766" s="1"/>
      <c r="H766" s="1"/>
      <c r="I766" s="1"/>
      <c r="J766" s="1"/>
      <c r="K766" s="1"/>
      <c r="L766" s="1"/>
      <c r="M766" s="1"/>
      <c r="N766" s="1"/>
      <c r="O766" s="1"/>
      <c r="P766" s="1"/>
      <c r="Q766" s="1"/>
    </row>
    <row r="767" spans="1:17" ht="15.75" customHeight="1">
      <c r="A767" s="1"/>
      <c r="B767" s="1"/>
      <c r="C767" s="1"/>
      <c r="D767" s="1"/>
      <c r="E767" s="1"/>
      <c r="F767" s="1"/>
      <c r="G767" s="1"/>
      <c r="H767" s="1"/>
      <c r="I767" s="1"/>
      <c r="J767" s="1"/>
      <c r="K767" s="1"/>
      <c r="L767" s="1"/>
      <c r="M767" s="1"/>
      <c r="N767" s="1"/>
      <c r="O767" s="1"/>
      <c r="P767" s="1"/>
      <c r="Q767" s="1"/>
    </row>
    <row r="768" spans="1:17" ht="15.75" customHeight="1">
      <c r="A768" s="1"/>
      <c r="B768" s="1"/>
      <c r="C768" s="1"/>
      <c r="D768" s="1"/>
      <c r="E768" s="1"/>
      <c r="F768" s="1"/>
      <c r="G768" s="1"/>
      <c r="H768" s="1"/>
      <c r="I768" s="1"/>
      <c r="J768" s="1"/>
      <c r="K768" s="1"/>
      <c r="L768" s="1"/>
      <c r="M768" s="1"/>
      <c r="N768" s="1"/>
      <c r="O768" s="1"/>
      <c r="P768" s="1"/>
      <c r="Q768" s="1"/>
    </row>
    <row r="769" spans="1:17" ht="15.75" customHeight="1">
      <c r="A769" s="1"/>
      <c r="B769" s="1"/>
      <c r="C769" s="1"/>
      <c r="D769" s="1"/>
      <c r="E769" s="1"/>
      <c r="F769" s="1"/>
      <c r="G769" s="1"/>
      <c r="H769" s="1"/>
      <c r="I769" s="1"/>
      <c r="J769" s="1"/>
      <c r="K769" s="1"/>
      <c r="L769" s="1"/>
      <c r="M769" s="1"/>
      <c r="N769" s="1"/>
      <c r="O769" s="1"/>
      <c r="P769" s="1"/>
      <c r="Q769" s="1"/>
    </row>
    <row r="770" spans="1:17" ht="15.75" customHeight="1">
      <c r="A770" s="1"/>
      <c r="B770" s="1"/>
      <c r="C770" s="1"/>
      <c r="D770" s="1"/>
      <c r="E770" s="1"/>
      <c r="F770" s="1"/>
      <c r="G770" s="1"/>
      <c r="H770" s="1"/>
      <c r="I770" s="1"/>
      <c r="J770" s="1"/>
      <c r="K770" s="1"/>
      <c r="L770" s="1"/>
      <c r="M770" s="1"/>
      <c r="N770" s="1"/>
      <c r="O770" s="1"/>
      <c r="P770" s="1"/>
      <c r="Q770" s="1"/>
    </row>
    <row r="771" spans="1:17" ht="15.75" customHeight="1">
      <c r="A771" s="1"/>
      <c r="B771" s="1"/>
      <c r="C771" s="1"/>
      <c r="D771" s="1"/>
      <c r="E771" s="1"/>
      <c r="F771" s="1"/>
      <c r="G771" s="1"/>
      <c r="H771" s="1"/>
      <c r="I771" s="1"/>
      <c r="J771" s="1"/>
      <c r="K771" s="1"/>
      <c r="L771" s="1"/>
      <c r="M771" s="1"/>
      <c r="N771" s="1"/>
      <c r="O771" s="1"/>
      <c r="P771" s="1"/>
      <c r="Q771" s="1"/>
    </row>
    <row r="772" spans="1:17" ht="15.75" customHeight="1">
      <c r="A772" s="1"/>
      <c r="B772" s="1"/>
      <c r="C772" s="1"/>
      <c r="D772" s="1"/>
      <c r="E772" s="1"/>
      <c r="F772" s="1"/>
      <c r="G772" s="1"/>
      <c r="H772" s="1"/>
      <c r="I772" s="1"/>
      <c r="J772" s="1"/>
      <c r="K772" s="1"/>
      <c r="L772" s="1"/>
      <c r="M772" s="1"/>
      <c r="N772" s="1"/>
      <c r="O772" s="1"/>
      <c r="P772" s="1"/>
      <c r="Q772" s="1"/>
    </row>
    <row r="773" spans="1:17" ht="15.75" customHeight="1">
      <c r="A773" s="1"/>
      <c r="B773" s="1"/>
      <c r="C773" s="1"/>
      <c r="D773" s="1"/>
      <c r="E773" s="1"/>
      <c r="F773" s="1"/>
      <c r="G773" s="1"/>
      <c r="H773" s="1"/>
      <c r="I773" s="1"/>
      <c r="J773" s="1"/>
      <c r="K773" s="1"/>
      <c r="L773" s="1"/>
      <c r="M773" s="1"/>
      <c r="N773" s="1"/>
      <c r="O773" s="1"/>
      <c r="P773" s="1"/>
      <c r="Q773" s="1"/>
    </row>
    <row r="774" spans="1:17" ht="15.75" customHeight="1">
      <c r="A774" s="1"/>
      <c r="B774" s="1"/>
      <c r="C774" s="1"/>
      <c r="D774" s="1"/>
      <c r="E774" s="1"/>
      <c r="F774" s="1"/>
      <c r="G774" s="1"/>
      <c r="H774" s="1"/>
      <c r="I774" s="1"/>
      <c r="J774" s="1"/>
      <c r="K774" s="1"/>
      <c r="L774" s="1"/>
      <c r="M774" s="1"/>
      <c r="N774" s="1"/>
      <c r="O774" s="1"/>
      <c r="P774" s="1"/>
      <c r="Q774" s="1"/>
    </row>
    <row r="775" spans="1:17" ht="15.75" customHeight="1">
      <c r="A775" s="1"/>
      <c r="B775" s="1"/>
      <c r="C775" s="1"/>
      <c r="D775" s="1"/>
      <c r="E775" s="1"/>
      <c r="F775" s="1"/>
      <c r="G775" s="1"/>
      <c r="H775" s="1"/>
      <c r="I775" s="1"/>
      <c r="J775" s="1"/>
      <c r="K775" s="1"/>
      <c r="L775" s="1"/>
      <c r="M775" s="1"/>
      <c r="N775" s="1"/>
      <c r="O775" s="1"/>
      <c r="P775" s="1"/>
      <c r="Q775" s="1"/>
    </row>
    <row r="776" spans="1:17" ht="15.75" customHeight="1">
      <c r="A776" s="1"/>
      <c r="B776" s="1"/>
      <c r="C776" s="1"/>
      <c r="D776" s="1"/>
      <c r="E776" s="1"/>
      <c r="F776" s="1"/>
      <c r="G776" s="1"/>
      <c r="H776" s="1"/>
      <c r="I776" s="1"/>
      <c r="J776" s="1"/>
      <c r="K776" s="1"/>
      <c r="L776" s="1"/>
      <c r="M776" s="1"/>
      <c r="N776" s="1"/>
      <c r="O776" s="1"/>
      <c r="P776" s="1"/>
      <c r="Q776" s="1"/>
    </row>
    <row r="777" spans="1:17" ht="15.75" customHeight="1">
      <c r="A777" s="1"/>
      <c r="B777" s="1"/>
      <c r="C777" s="1"/>
      <c r="D777" s="1"/>
      <c r="E777" s="1"/>
      <c r="F777" s="1"/>
      <c r="G777" s="1"/>
      <c r="H777" s="1"/>
      <c r="I777" s="1"/>
      <c r="J777" s="1"/>
      <c r="K777" s="1"/>
      <c r="L777" s="1"/>
      <c r="M777" s="1"/>
      <c r="N777" s="1"/>
      <c r="O777" s="1"/>
      <c r="P777" s="1"/>
      <c r="Q777" s="1"/>
    </row>
    <row r="778" spans="1:17" ht="15.75" customHeight="1">
      <c r="A778" s="1"/>
      <c r="B778" s="1"/>
      <c r="C778" s="1"/>
      <c r="D778" s="1"/>
      <c r="E778" s="1"/>
      <c r="F778" s="1"/>
      <c r="G778" s="1"/>
      <c r="H778" s="1"/>
      <c r="I778" s="1"/>
      <c r="J778" s="1"/>
      <c r="K778" s="1"/>
      <c r="L778" s="1"/>
      <c r="M778" s="1"/>
      <c r="N778" s="1"/>
      <c r="O778" s="1"/>
      <c r="P778" s="1"/>
      <c r="Q778" s="1"/>
    </row>
    <row r="779" spans="1:17" ht="15.75" customHeight="1">
      <c r="A779" s="1"/>
      <c r="B779" s="1"/>
      <c r="C779" s="1"/>
      <c r="D779" s="1"/>
      <c r="E779" s="1"/>
      <c r="F779" s="1"/>
      <c r="G779" s="1"/>
      <c r="H779" s="1"/>
      <c r="I779" s="1"/>
      <c r="J779" s="1"/>
      <c r="K779" s="1"/>
      <c r="L779" s="1"/>
      <c r="M779" s="1"/>
      <c r="N779" s="1"/>
      <c r="O779" s="1"/>
      <c r="P779" s="1"/>
      <c r="Q779" s="1"/>
    </row>
    <row r="780" spans="1:17" ht="15.75" customHeight="1">
      <c r="A780" s="1"/>
      <c r="B780" s="1"/>
      <c r="C780" s="1"/>
      <c r="D780" s="1"/>
      <c r="E780" s="1"/>
      <c r="F780" s="1"/>
      <c r="G780" s="1"/>
      <c r="H780" s="1"/>
      <c r="I780" s="1"/>
      <c r="J780" s="1"/>
      <c r="K780" s="1"/>
      <c r="L780" s="1"/>
      <c r="M780" s="1"/>
      <c r="N780" s="1"/>
      <c r="O780" s="1"/>
      <c r="P780" s="1"/>
      <c r="Q780" s="1"/>
    </row>
    <row r="781" spans="1:17" ht="15.75" customHeight="1">
      <c r="A781" s="1"/>
      <c r="B781" s="1"/>
      <c r="C781" s="1"/>
      <c r="D781" s="1"/>
      <c r="E781" s="1"/>
      <c r="F781" s="1"/>
      <c r="G781" s="1"/>
      <c r="H781" s="1"/>
      <c r="I781" s="1"/>
      <c r="J781" s="1"/>
      <c r="K781" s="1"/>
      <c r="L781" s="1"/>
      <c r="M781" s="1"/>
      <c r="N781" s="1"/>
      <c r="O781" s="1"/>
      <c r="P781" s="1"/>
      <c r="Q781" s="1"/>
    </row>
    <row r="782" spans="1:17" ht="15.75" customHeight="1">
      <c r="A782" s="1"/>
      <c r="B782" s="1"/>
      <c r="C782" s="1"/>
      <c r="D782" s="1"/>
      <c r="E782" s="1"/>
      <c r="F782" s="1"/>
      <c r="G782" s="1"/>
      <c r="H782" s="1"/>
      <c r="I782" s="1"/>
      <c r="J782" s="1"/>
      <c r="K782" s="1"/>
      <c r="L782" s="1"/>
      <c r="M782" s="1"/>
      <c r="N782" s="1"/>
      <c r="O782" s="1"/>
      <c r="P782" s="1"/>
      <c r="Q782" s="1"/>
    </row>
    <row r="783" spans="1:17" ht="15.75" customHeight="1">
      <c r="A783" s="1"/>
      <c r="B783" s="1"/>
      <c r="C783" s="1"/>
      <c r="D783" s="1"/>
      <c r="E783" s="1"/>
      <c r="F783" s="1"/>
      <c r="G783" s="1"/>
      <c r="H783" s="1"/>
      <c r="I783" s="1"/>
      <c r="J783" s="1"/>
      <c r="K783" s="1"/>
      <c r="L783" s="1"/>
      <c r="M783" s="1"/>
      <c r="N783" s="1"/>
      <c r="O783" s="1"/>
      <c r="P783" s="1"/>
      <c r="Q783" s="1"/>
    </row>
    <row r="784" spans="1:17" ht="15.75" customHeight="1">
      <c r="A784" s="1"/>
      <c r="B784" s="1"/>
      <c r="C784" s="1"/>
      <c r="D784" s="1"/>
      <c r="E784" s="1"/>
      <c r="F784" s="1"/>
      <c r="G784" s="1"/>
      <c r="H784" s="1"/>
      <c r="I784" s="1"/>
      <c r="J784" s="1"/>
      <c r="K784" s="1"/>
      <c r="L784" s="1"/>
      <c r="M784" s="1"/>
      <c r="N784" s="1"/>
      <c r="O784" s="1"/>
      <c r="P784" s="1"/>
      <c r="Q784" s="1"/>
    </row>
    <row r="785" spans="1:17" ht="15.75" customHeight="1">
      <c r="A785" s="1"/>
      <c r="B785" s="1"/>
      <c r="C785" s="1"/>
      <c r="D785" s="1"/>
      <c r="E785" s="1"/>
      <c r="F785" s="1"/>
      <c r="G785" s="1"/>
      <c r="H785" s="1"/>
      <c r="I785" s="1"/>
      <c r="J785" s="1"/>
      <c r="K785" s="1"/>
      <c r="L785" s="1"/>
      <c r="M785" s="1"/>
      <c r="N785" s="1"/>
      <c r="O785" s="1"/>
      <c r="P785" s="1"/>
      <c r="Q785" s="1"/>
    </row>
    <row r="786" spans="1:17" ht="15.75" customHeight="1">
      <c r="A786" s="1"/>
      <c r="B786" s="1"/>
      <c r="C786" s="1"/>
      <c r="D786" s="1"/>
      <c r="E786" s="1"/>
      <c r="F786" s="1"/>
      <c r="G786" s="1"/>
      <c r="H786" s="1"/>
      <c r="I786" s="1"/>
      <c r="J786" s="1"/>
      <c r="K786" s="1"/>
      <c r="L786" s="1"/>
      <c r="M786" s="1"/>
      <c r="N786" s="1"/>
      <c r="O786" s="1"/>
      <c r="P786" s="1"/>
      <c r="Q786" s="1"/>
    </row>
    <row r="787" spans="1:17" ht="15.75" customHeight="1">
      <c r="A787" s="1"/>
      <c r="B787" s="1"/>
      <c r="C787" s="1"/>
      <c r="D787" s="1"/>
      <c r="E787" s="1"/>
      <c r="F787" s="1"/>
      <c r="G787" s="1"/>
      <c r="H787" s="1"/>
      <c r="I787" s="1"/>
      <c r="J787" s="1"/>
      <c r="K787" s="1"/>
      <c r="L787" s="1"/>
      <c r="M787" s="1"/>
      <c r="N787" s="1"/>
      <c r="O787" s="1"/>
      <c r="P787" s="1"/>
      <c r="Q787" s="1"/>
    </row>
    <row r="788" spans="1:17" ht="15.75" customHeight="1">
      <c r="A788" s="1"/>
      <c r="B788" s="1"/>
      <c r="C788" s="1"/>
      <c r="D788" s="1"/>
      <c r="E788" s="1"/>
      <c r="F788" s="1"/>
      <c r="G788" s="1"/>
      <c r="H788" s="1"/>
      <c r="I788" s="1"/>
      <c r="J788" s="1"/>
      <c r="K788" s="1"/>
      <c r="L788" s="1"/>
      <c r="M788" s="1"/>
      <c r="N788" s="1"/>
      <c r="O788" s="1"/>
      <c r="P788" s="1"/>
      <c r="Q788" s="1"/>
    </row>
    <row r="789" spans="1:17" ht="15.75" customHeight="1">
      <c r="A789" s="1"/>
      <c r="B789" s="1"/>
      <c r="C789" s="1"/>
      <c r="D789" s="1"/>
      <c r="E789" s="1"/>
      <c r="F789" s="1"/>
      <c r="G789" s="1"/>
      <c r="H789" s="1"/>
      <c r="I789" s="1"/>
      <c r="J789" s="1"/>
      <c r="K789" s="1"/>
      <c r="L789" s="1"/>
      <c r="M789" s="1"/>
      <c r="N789" s="1"/>
      <c r="O789" s="1"/>
      <c r="P789" s="1"/>
      <c r="Q789" s="1"/>
    </row>
    <row r="790" spans="1:17" ht="15.75" customHeight="1">
      <c r="A790" s="1"/>
      <c r="B790" s="1"/>
      <c r="C790" s="1"/>
      <c r="D790" s="1"/>
      <c r="E790" s="1"/>
      <c r="F790" s="1"/>
      <c r="G790" s="1"/>
      <c r="H790" s="1"/>
      <c r="I790" s="1"/>
      <c r="J790" s="1"/>
      <c r="K790" s="1"/>
      <c r="L790" s="1"/>
      <c r="M790" s="1"/>
      <c r="N790" s="1"/>
      <c r="O790" s="1"/>
      <c r="P790" s="1"/>
      <c r="Q790" s="1"/>
    </row>
    <row r="791" spans="1:17" ht="15.75" customHeight="1">
      <c r="A791" s="1"/>
      <c r="B791" s="1"/>
      <c r="C791" s="1"/>
      <c r="D791" s="1"/>
      <c r="E791" s="1"/>
      <c r="F791" s="1"/>
      <c r="G791" s="1"/>
      <c r="H791" s="1"/>
      <c r="I791" s="1"/>
      <c r="J791" s="1"/>
      <c r="K791" s="1"/>
      <c r="L791" s="1"/>
      <c r="M791" s="1"/>
      <c r="N791" s="1"/>
      <c r="O791" s="1"/>
      <c r="P791" s="1"/>
      <c r="Q791" s="1"/>
    </row>
    <row r="792" spans="1:17" ht="15.75" customHeight="1">
      <c r="A792" s="1"/>
      <c r="B792" s="1"/>
      <c r="C792" s="1"/>
      <c r="D792" s="1"/>
      <c r="E792" s="1"/>
      <c r="F792" s="1"/>
      <c r="G792" s="1"/>
      <c r="H792" s="1"/>
      <c r="I792" s="1"/>
      <c r="J792" s="1"/>
      <c r="K792" s="1"/>
      <c r="L792" s="1"/>
      <c r="M792" s="1"/>
      <c r="N792" s="1"/>
      <c r="O792" s="1"/>
      <c r="P792" s="1"/>
      <c r="Q792" s="1"/>
    </row>
    <row r="793" spans="1:17" ht="15.75" customHeight="1">
      <c r="A793" s="1"/>
      <c r="B793" s="1"/>
      <c r="C793" s="1"/>
      <c r="D793" s="1"/>
      <c r="E793" s="1"/>
      <c r="F793" s="1"/>
      <c r="G793" s="1"/>
      <c r="H793" s="1"/>
      <c r="I793" s="1"/>
      <c r="J793" s="1"/>
      <c r="K793" s="1"/>
      <c r="L793" s="1"/>
      <c r="M793" s="1"/>
      <c r="N793" s="1"/>
      <c r="O793" s="1"/>
      <c r="P793" s="1"/>
      <c r="Q793" s="1"/>
    </row>
    <row r="794" spans="1:17" ht="15.75" customHeight="1">
      <c r="A794" s="1"/>
      <c r="B794" s="1"/>
      <c r="C794" s="1"/>
      <c r="D794" s="1"/>
      <c r="E794" s="1"/>
      <c r="F794" s="1"/>
      <c r="G794" s="1"/>
      <c r="H794" s="1"/>
      <c r="I794" s="1"/>
      <c r="J794" s="1"/>
      <c r="K794" s="1"/>
      <c r="L794" s="1"/>
      <c r="M794" s="1"/>
      <c r="N794" s="1"/>
      <c r="O794" s="1"/>
      <c r="P794" s="1"/>
      <c r="Q794" s="1"/>
    </row>
    <row r="795" spans="1:17" ht="15.75" customHeight="1">
      <c r="A795" s="1"/>
      <c r="B795" s="1"/>
      <c r="C795" s="1"/>
      <c r="D795" s="1"/>
      <c r="E795" s="1"/>
      <c r="F795" s="1"/>
      <c r="G795" s="1"/>
      <c r="H795" s="1"/>
      <c r="I795" s="1"/>
      <c r="J795" s="1"/>
      <c r="K795" s="1"/>
      <c r="L795" s="1"/>
      <c r="M795" s="1"/>
      <c r="N795" s="1"/>
      <c r="O795" s="1"/>
      <c r="P795" s="1"/>
      <c r="Q795" s="1"/>
    </row>
    <row r="796" spans="1:17" ht="15.75" customHeight="1">
      <c r="A796" s="1"/>
      <c r="B796" s="1"/>
      <c r="C796" s="1"/>
      <c r="D796" s="1"/>
      <c r="E796" s="1"/>
      <c r="F796" s="1"/>
      <c r="G796" s="1"/>
      <c r="H796" s="1"/>
      <c r="I796" s="1"/>
      <c r="J796" s="1"/>
      <c r="K796" s="1"/>
      <c r="L796" s="1"/>
      <c r="M796" s="1"/>
      <c r="N796" s="1"/>
      <c r="O796" s="1"/>
      <c r="P796" s="1"/>
      <c r="Q796" s="1"/>
    </row>
    <row r="797" spans="1:17" ht="15.75" customHeight="1">
      <c r="A797" s="1"/>
      <c r="B797" s="1"/>
      <c r="C797" s="1"/>
      <c r="D797" s="1"/>
      <c r="E797" s="1"/>
      <c r="F797" s="1"/>
      <c r="G797" s="1"/>
      <c r="H797" s="1"/>
      <c r="I797" s="1"/>
      <c r="J797" s="1"/>
      <c r="K797" s="1"/>
      <c r="L797" s="1"/>
      <c r="M797" s="1"/>
      <c r="N797" s="1"/>
      <c r="O797" s="1"/>
      <c r="P797" s="1"/>
      <c r="Q797" s="1"/>
    </row>
    <row r="798" spans="1:17" ht="15.75" customHeight="1">
      <c r="A798" s="1"/>
      <c r="B798" s="1"/>
      <c r="C798" s="1"/>
      <c r="D798" s="1"/>
      <c r="E798" s="1"/>
      <c r="F798" s="1"/>
      <c r="G798" s="1"/>
      <c r="H798" s="1"/>
      <c r="I798" s="1"/>
      <c r="J798" s="1"/>
      <c r="K798" s="1"/>
      <c r="L798" s="1"/>
      <c r="M798" s="1"/>
      <c r="N798" s="1"/>
      <c r="O798" s="1"/>
      <c r="P798" s="1"/>
      <c r="Q798" s="1"/>
    </row>
    <row r="799" spans="1:17" ht="15.75" customHeight="1">
      <c r="A799" s="1"/>
      <c r="B799" s="1"/>
      <c r="C799" s="1"/>
      <c r="D799" s="1"/>
      <c r="E799" s="1"/>
      <c r="F799" s="1"/>
      <c r="G799" s="1"/>
      <c r="H799" s="1"/>
      <c r="I799" s="1"/>
      <c r="J799" s="1"/>
      <c r="K799" s="1"/>
      <c r="L799" s="1"/>
      <c r="M799" s="1"/>
      <c r="N799" s="1"/>
      <c r="O799" s="1"/>
      <c r="P799" s="1"/>
      <c r="Q799" s="1"/>
    </row>
    <row r="800" spans="1:17" ht="15.75" customHeight="1">
      <c r="A800" s="1"/>
      <c r="B800" s="1"/>
      <c r="C800" s="1"/>
      <c r="D800" s="1"/>
      <c r="E800" s="1"/>
      <c r="F800" s="1"/>
      <c r="G800" s="1"/>
      <c r="H800" s="1"/>
      <c r="I800" s="1"/>
      <c r="J800" s="1"/>
      <c r="K800" s="1"/>
      <c r="L800" s="1"/>
      <c r="M800" s="1"/>
      <c r="N800" s="1"/>
      <c r="O800" s="1"/>
      <c r="P800" s="1"/>
      <c r="Q800" s="1"/>
    </row>
    <row r="801" spans="1:17" ht="15.75" customHeight="1">
      <c r="A801" s="1"/>
      <c r="B801" s="1"/>
      <c r="C801" s="1"/>
      <c r="D801" s="1"/>
      <c r="E801" s="1"/>
      <c r="F801" s="1"/>
      <c r="G801" s="1"/>
      <c r="H801" s="1"/>
      <c r="I801" s="1"/>
      <c r="J801" s="1"/>
      <c r="K801" s="1"/>
      <c r="L801" s="1"/>
      <c r="M801" s="1"/>
      <c r="N801" s="1"/>
      <c r="O801" s="1"/>
      <c r="P801" s="1"/>
      <c r="Q801" s="1"/>
    </row>
    <row r="802" spans="1:17" ht="15.75" customHeight="1">
      <c r="A802" s="1"/>
      <c r="B802" s="1"/>
      <c r="C802" s="1"/>
      <c r="D802" s="1"/>
      <c r="E802" s="1"/>
      <c r="F802" s="1"/>
      <c r="G802" s="1"/>
      <c r="H802" s="1"/>
      <c r="I802" s="1"/>
      <c r="J802" s="1"/>
      <c r="K802" s="1"/>
      <c r="L802" s="1"/>
      <c r="M802" s="1"/>
      <c r="N802" s="1"/>
      <c r="O802" s="1"/>
      <c r="P802" s="1"/>
      <c r="Q802" s="1"/>
    </row>
    <row r="803" spans="1:17" ht="15.75" customHeight="1">
      <c r="A803" s="1"/>
      <c r="B803" s="1"/>
      <c r="C803" s="1"/>
      <c r="D803" s="1"/>
      <c r="E803" s="1"/>
      <c r="F803" s="1"/>
      <c r="G803" s="1"/>
      <c r="H803" s="1"/>
      <c r="I803" s="1"/>
      <c r="J803" s="1"/>
      <c r="K803" s="1"/>
      <c r="L803" s="1"/>
      <c r="M803" s="1"/>
      <c r="N803" s="1"/>
      <c r="O803" s="1"/>
      <c r="P803" s="1"/>
      <c r="Q803" s="1"/>
    </row>
    <row r="804" spans="1:17" ht="15.75" customHeight="1">
      <c r="A804" s="1"/>
      <c r="B804" s="1"/>
      <c r="C804" s="1"/>
      <c r="D804" s="1"/>
      <c r="E804" s="1"/>
      <c r="F804" s="1"/>
      <c r="G804" s="1"/>
      <c r="H804" s="1"/>
      <c r="I804" s="1"/>
      <c r="J804" s="1"/>
      <c r="K804" s="1"/>
      <c r="L804" s="1"/>
      <c r="M804" s="1"/>
      <c r="N804" s="1"/>
      <c r="O804" s="1"/>
      <c r="P804" s="1"/>
      <c r="Q804" s="1"/>
    </row>
    <row r="805" spans="1:17" ht="15.75" customHeight="1">
      <c r="A805" s="1"/>
      <c r="B805" s="1"/>
      <c r="C805" s="1"/>
      <c r="D805" s="1"/>
      <c r="E805" s="1"/>
      <c r="F805" s="1"/>
      <c r="G805" s="1"/>
      <c r="H805" s="1"/>
      <c r="I805" s="1"/>
      <c r="J805" s="1"/>
      <c r="K805" s="1"/>
      <c r="L805" s="1"/>
      <c r="M805" s="1"/>
      <c r="N805" s="1"/>
      <c r="O805" s="1"/>
      <c r="P805" s="1"/>
      <c r="Q805" s="1"/>
    </row>
    <row r="806" spans="1:17" ht="15.75" customHeight="1">
      <c r="A806" s="1"/>
      <c r="B806" s="1"/>
      <c r="C806" s="1"/>
      <c r="D806" s="1"/>
      <c r="E806" s="1"/>
      <c r="F806" s="1"/>
      <c r="G806" s="1"/>
      <c r="H806" s="1"/>
      <c r="I806" s="1"/>
      <c r="J806" s="1"/>
      <c r="K806" s="1"/>
      <c r="L806" s="1"/>
      <c r="M806" s="1"/>
      <c r="N806" s="1"/>
      <c r="O806" s="1"/>
      <c r="P806" s="1"/>
      <c r="Q806" s="1"/>
    </row>
    <row r="807" spans="1:17" ht="15.75" customHeight="1">
      <c r="A807" s="1"/>
      <c r="B807" s="1"/>
      <c r="C807" s="1"/>
      <c r="D807" s="1"/>
      <c r="E807" s="1"/>
      <c r="F807" s="1"/>
      <c r="G807" s="1"/>
      <c r="H807" s="1"/>
      <c r="I807" s="1"/>
      <c r="J807" s="1"/>
      <c r="K807" s="1"/>
      <c r="L807" s="1"/>
      <c r="M807" s="1"/>
      <c r="N807" s="1"/>
      <c r="O807" s="1"/>
      <c r="P807" s="1"/>
      <c r="Q807" s="1"/>
    </row>
    <row r="808" spans="1:17" ht="15.75" customHeight="1">
      <c r="A808" s="1"/>
      <c r="B808" s="1"/>
      <c r="C808" s="1"/>
      <c r="D808" s="1"/>
      <c r="E808" s="1"/>
      <c r="F808" s="1"/>
      <c r="G808" s="1"/>
      <c r="H808" s="1"/>
      <c r="I808" s="1"/>
      <c r="J808" s="1"/>
      <c r="K808" s="1"/>
      <c r="L808" s="1"/>
      <c r="M808" s="1"/>
      <c r="N808" s="1"/>
      <c r="O808" s="1"/>
      <c r="P808" s="1"/>
      <c r="Q808" s="1"/>
    </row>
    <row r="809" spans="1:17" ht="15.75" customHeight="1">
      <c r="A809" s="1"/>
      <c r="B809" s="1"/>
      <c r="C809" s="1"/>
      <c r="D809" s="1"/>
      <c r="E809" s="1"/>
      <c r="F809" s="1"/>
      <c r="G809" s="1"/>
      <c r="H809" s="1"/>
      <c r="I809" s="1"/>
      <c r="J809" s="1"/>
      <c r="K809" s="1"/>
      <c r="L809" s="1"/>
      <c r="M809" s="1"/>
      <c r="N809" s="1"/>
      <c r="O809" s="1"/>
      <c r="P809" s="1"/>
      <c r="Q809" s="1"/>
    </row>
    <row r="810" spans="1:17" ht="15.75" customHeight="1">
      <c r="A810" s="1"/>
      <c r="B810" s="1"/>
      <c r="C810" s="1"/>
      <c r="D810" s="1"/>
      <c r="E810" s="1"/>
      <c r="F810" s="1"/>
      <c r="G810" s="1"/>
      <c r="H810" s="1"/>
      <c r="I810" s="1"/>
      <c r="J810" s="1"/>
      <c r="K810" s="1"/>
      <c r="L810" s="1"/>
      <c r="M810" s="1"/>
      <c r="N810" s="1"/>
      <c r="O810" s="1"/>
      <c r="P810" s="1"/>
      <c r="Q810" s="1"/>
    </row>
    <row r="811" spans="1:17" ht="15.75" customHeight="1">
      <c r="A811" s="1"/>
      <c r="B811" s="1"/>
      <c r="C811" s="1"/>
      <c r="D811" s="1"/>
      <c r="E811" s="1"/>
      <c r="F811" s="1"/>
      <c r="G811" s="1"/>
      <c r="H811" s="1"/>
      <c r="I811" s="1"/>
      <c r="J811" s="1"/>
      <c r="K811" s="1"/>
      <c r="L811" s="1"/>
      <c r="M811" s="1"/>
      <c r="N811" s="1"/>
      <c r="O811" s="1"/>
      <c r="P811" s="1"/>
      <c r="Q811" s="1"/>
    </row>
    <row r="812" spans="1:17" ht="15.75" customHeight="1">
      <c r="A812" s="1"/>
      <c r="B812" s="1"/>
      <c r="C812" s="1"/>
      <c r="D812" s="1"/>
      <c r="E812" s="1"/>
      <c r="F812" s="1"/>
      <c r="G812" s="1"/>
      <c r="H812" s="1"/>
      <c r="I812" s="1"/>
      <c r="J812" s="1"/>
      <c r="K812" s="1"/>
      <c r="L812" s="1"/>
      <c r="M812" s="1"/>
      <c r="N812" s="1"/>
      <c r="O812" s="1"/>
      <c r="P812" s="1"/>
      <c r="Q812" s="1"/>
    </row>
    <row r="813" spans="1:17" ht="15.75" customHeight="1">
      <c r="A813" s="1"/>
      <c r="B813" s="1"/>
      <c r="C813" s="1"/>
      <c r="D813" s="1"/>
      <c r="E813" s="1"/>
      <c r="F813" s="1"/>
      <c r="G813" s="1"/>
      <c r="H813" s="1"/>
      <c r="I813" s="1"/>
      <c r="J813" s="1"/>
      <c r="K813" s="1"/>
      <c r="L813" s="1"/>
      <c r="M813" s="1"/>
      <c r="N813" s="1"/>
      <c r="O813" s="1"/>
      <c r="P813" s="1"/>
      <c r="Q813" s="1"/>
    </row>
    <row r="814" spans="1:17" ht="15.75" customHeight="1">
      <c r="A814" s="1"/>
      <c r="B814" s="1"/>
      <c r="C814" s="1"/>
      <c r="D814" s="1"/>
      <c r="E814" s="1"/>
      <c r="F814" s="1"/>
      <c r="G814" s="1"/>
      <c r="H814" s="1"/>
      <c r="I814" s="1"/>
      <c r="J814" s="1"/>
      <c r="K814" s="1"/>
      <c r="L814" s="1"/>
      <c r="M814" s="1"/>
      <c r="N814" s="1"/>
      <c r="O814" s="1"/>
      <c r="P814" s="1"/>
      <c r="Q814" s="1"/>
    </row>
    <row r="815" spans="1:17" ht="15.75" customHeight="1">
      <c r="A815" s="1"/>
      <c r="B815" s="1"/>
      <c r="C815" s="1"/>
      <c r="D815" s="1"/>
      <c r="E815" s="1"/>
      <c r="F815" s="1"/>
      <c r="G815" s="1"/>
      <c r="H815" s="1"/>
      <c r="I815" s="1"/>
      <c r="J815" s="1"/>
      <c r="K815" s="1"/>
      <c r="L815" s="1"/>
      <c r="M815" s="1"/>
      <c r="N815" s="1"/>
      <c r="O815" s="1"/>
      <c r="P815" s="1"/>
      <c r="Q815" s="1"/>
    </row>
    <row r="816" spans="1:17" ht="15.75" customHeight="1">
      <c r="A816" s="1"/>
      <c r="B816" s="1"/>
      <c r="C816" s="1"/>
      <c r="D816" s="1"/>
      <c r="E816" s="1"/>
      <c r="F816" s="1"/>
      <c r="G816" s="1"/>
      <c r="H816" s="1"/>
      <c r="I816" s="1"/>
      <c r="J816" s="1"/>
      <c r="K816" s="1"/>
      <c r="L816" s="1"/>
      <c r="M816" s="1"/>
      <c r="N816" s="1"/>
      <c r="O816" s="1"/>
      <c r="P816" s="1"/>
      <c r="Q816" s="1"/>
    </row>
    <row r="817" spans="1:17" ht="15.75" customHeight="1">
      <c r="A817" s="1"/>
      <c r="B817" s="1"/>
      <c r="C817" s="1"/>
      <c r="D817" s="1"/>
      <c r="E817" s="1"/>
      <c r="F817" s="1"/>
      <c r="G817" s="1"/>
      <c r="H817" s="1"/>
      <c r="I817" s="1"/>
      <c r="J817" s="1"/>
      <c r="K817" s="1"/>
      <c r="L817" s="1"/>
      <c r="M817" s="1"/>
      <c r="N817" s="1"/>
      <c r="O817" s="1"/>
      <c r="P817" s="1"/>
      <c r="Q817" s="1"/>
    </row>
    <row r="818" spans="1:17" ht="15.75" customHeight="1">
      <c r="A818" s="1"/>
      <c r="B818" s="1"/>
      <c r="C818" s="1"/>
      <c r="D818" s="1"/>
      <c r="E818" s="1"/>
      <c r="F818" s="1"/>
      <c r="G818" s="1"/>
      <c r="H818" s="1"/>
      <c r="I818" s="1"/>
      <c r="J818" s="1"/>
      <c r="K818" s="1"/>
      <c r="L818" s="1"/>
      <c r="M818" s="1"/>
      <c r="N818" s="1"/>
      <c r="O818" s="1"/>
      <c r="P818" s="1"/>
      <c r="Q818" s="1"/>
    </row>
    <row r="819" spans="1:17" ht="15.75" customHeight="1">
      <c r="A819" s="1"/>
      <c r="B819" s="1"/>
      <c r="C819" s="1"/>
      <c r="D819" s="1"/>
      <c r="E819" s="1"/>
      <c r="F819" s="1"/>
      <c r="G819" s="1"/>
      <c r="H819" s="1"/>
      <c r="I819" s="1"/>
      <c r="J819" s="1"/>
      <c r="K819" s="1"/>
      <c r="L819" s="1"/>
      <c r="M819" s="1"/>
      <c r="N819" s="1"/>
      <c r="O819" s="1"/>
      <c r="P819" s="1"/>
      <c r="Q819" s="1"/>
    </row>
    <row r="820" spans="1:17" ht="15.75" customHeight="1">
      <c r="A820" s="1"/>
      <c r="B820" s="1"/>
      <c r="C820" s="1"/>
      <c r="D820" s="1"/>
      <c r="E820" s="1"/>
      <c r="F820" s="1"/>
      <c r="G820" s="1"/>
      <c r="H820" s="1"/>
      <c r="I820" s="1"/>
      <c r="J820" s="1"/>
      <c r="K820" s="1"/>
      <c r="L820" s="1"/>
      <c r="M820" s="1"/>
      <c r="N820" s="1"/>
      <c r="O820" s="1"/>
      <c r="P820" s="1"/>
      <c r="Q820" s="1"/>
    </row>
    <row r="821" spans="1:17" ht="15.75" customHeight="1">
      <c r="A821" s="1"/>
      <c r="B821" s="1"/>
      <c r="C821" s="1"/>
      <c r="D821" s="1"/>
      <c r="E821" s="1"/>
      <c r="F821" s="1"/>
      <c r="G821" s="1"/>
      <c r="H821" s="1"/>
      <c r="I821" s="1"/>
      <c r="J821" s="1"/>
      <c r="K821" s="1"/>
      <c r="L821" s="1"/>
      <c r="M821" s="1"/>
      <c r="N821" s="1"/>
      <c r="O821" s="1"/>
      <c r="P821" s="1"/>
      <c r="Q821" s="1"/>
    </row>
    <row r="822" spans="1:17" ht="15.75" customHeight="1">
      <c r="A822" s="1"/>
      <c r="B822" s="1"/>
      <c r="C822" s="1"/>
      <c r="D822" s="1"/>
      <c r="E822" s="1"/>
      <c r="F822" s="1"/>
      <c r="G822" s="1"/>
      <c r="H822" s="1"/>
      <c r="I822" s="1"/>
      <c r="J822" s="1"/>
      <c r="K822" s="1"/>
      <c r="L822" s="1"/>
      <c r="M822" s="1"/>
      <c r="N822" s="1"/>
      <c r="O822" s="1"/>
      <c r="P822" s="1"/>
      <c r="Q822" s="1"/>
    </row>
    <row r="823" spans="1:17" ht="15.75" customHeight="1">
      <c r="A823" s="1"/>
      <c r="B823" s="1"/>
      <c r="C823" s="1"/>
      <c r="D823" s="1"/>
      <c r="E823" s="1"/>
      <c r="F823" s="1"/>
      <c r="G823" s="1"/>
      <c r="H823" s="1"/>
      <c r="I823" s="1"/>
      <c r="J823" s="1"/>
      <c r="K823" s="1"/>
      <c r="L823" s="1"/>
      <c r="M823" s="1"/>
      <c r="N823" s="1"/>
      <c r="O823" s="1"/>
      <c r="P823" s="1"/>
      <c r="Q823" s="1"/>
    </row>
    <row r="824" spans="1:17" ht="15.75" customHeight="1">
      <c r="A824" s="1"/>
      <c r="B824" s="1"/>
      <c r="C824" s="1"/>
      <c r="D824" s="1"/>
      <c r="E824" s="1"/>
      <c r="F824" s="1"/>
      <c r="G824" s="1"/>
      <c r="H824" s="1"/>
      <c r="I824" s="1"/>
      <c r="J824" s="1"/>
      <c r="K824" s="1"/>
      <c r="L824" s="1"/>
      <c r="M824" s="1"/>
      <c r="N824" s="1"/>
      <c r="O824" s="1"/>
      <c r="P824" s="1"/>
      <c r="Q824" s="1"/>
    </row>
    <row r="825" spans="1:17" ht="15.75" customHeight="1">
      <c r="A825" s="1"/>
      <c r="B825" s="1"/>
      <c r="C825" s="1"/>
      <c r="D825" s="1"/>
      <c r="E825" s="1"/>
      <c r="F825" s="1"/>
      <c r="G825" s="1"/>
      <c r="H825" s="1"/>
      <c r="I825" s="1"/>
      <c r="J825" s="1"/>
      <c r="K825" s="1"/>
      <c r="L825" s="1"/>
      <c r="M825" s="1"/>
      <c r="N825" s="1"/>
      <c r="O825" s="1"/>
      <c r="P825" s="1"/>
      <c r="Q825" s="1"/>
    </row>
    <row r="826" spans="1:17" ht="15.75" customHeight="1">
      <c r="A826" s="1"/>
      <c r="B826" s="1"/>
      <c r="C826" s="1"/>
      <c r="D826" s="1"/>
      <c r="E826" s="1"/>
      <c r="F826" s="1"/>
      <c r="G826" s="1"/>
      <c r="H826" s="1"/>
      <c r="I826" s="1"/>
      <c r="J826" s="1"/>
      <c r="K826" s="1"/>
      <c r="L826" s="1"/>
      <c r="M826" s="1"/>
      <c r="N826" s="1"/>
      <c r="O826" s="1"/>
      <c r="P826" s="1"/>
      <c r="Q826" s="1"/>
    </row>
    <row r="827" spans="1:17" ht="15.75" customHeight="1">
      <c r="A827" s="1"/>
      <c r="B827" s="1"/>
      <c r="C827" s="1"/>
      <c r="D827" s="1"/>
      <c r="E827" s="1"/>
      <c r="F827" s="1"/>
      <c r="G827" s="1"/>
      <c r="H827" s="1"/>
      <c r="I827" s="1"/>
      <c r="J827" s="1"/>
      <c r="K827" s="1"/>
      <c r="L827" s="1"/>
      <c r="M827" s="1"/>
      <c r="N827" s="1"/>
      <c r="O827" s="1"/>
      <c r="P827" s="1"/>
      <c r="Q827" s="1"/>
    </row>
    <row r="828" spans="1:17" ht="15.75" customHeight="1">
      <c r="A828" s="1"/>
      <c r="B828" s="1"/>
      <c r="C828" s="1"/>
      <c r="D828" s="1"/>
      <c r="E828" s="1"/>
      <c r="F828" s="1"/>
      <c r="G828" s="1"/>
      <c r="H828" s="1"/>
      <c r="I828" s="1"/>
      <c r="J828" s="1"/>
      <c r="K828" s="1"/>
      <c r="L828" s="1"/>
      <c r="M828" s="1"/>
      <c r="N828" s="1"/>
      <c r="O828" s="1"/>
      <c r="P828" s="1"/>
      <c r="Q828" s="1"/>
    </row>
    <row r="829" spans="1:17" ht="15.75" customHeight="1">
      <c r="A829" s="1"/>
      <c r="B829" s="1"/>
      <c r="C829" s="1"/>
      <c r="D829" s="1"/>
      <c r="E829" s="1"/>
      <c r="F829" s="1"/>
      <c r="G829" s="1"/>
      <c r="H829" s="1"/>
      <c r="I829" s="1"/>
      <c r="J829" s="1"/>
      <c r="K829" s="1"/>
      <c r="L829" s="1"/>
      <c r="M829" s="1"/>
      <c r="N829" s="1"/>
      <c r="O829" s="1"/>
      <c r="P829" s="1"/>
      <c r="Q829" s="1"/>
    </row>
    <row r="830" spans="1:17" ht="15.75" customHeight="1">
      <c r="A830" s="1"/>
      <c r="B830" s="1"/>
      <c r="C830" s="1"/>
      <c r="D830" s="1"/>
      <c r="E830" s="1"/>
      <c r="F830" s="1"/>
      <c r="G830" s="1"/>
      <c r="H830" s="1"/>
      <c r="I830" s="1"/>
      <c r="J830" s="1"/>
      <c r="K830" s="1"/>
      <c r="L830" s="1"/>
      <c r="M830" s="1"/>
      <c r="N830" s="1"/>
      <c r="O830" s="1"/>
      <c r="P830" s="1"/>
      <c r="Q830" s="1"/>
    </row>
    <row r="831" spans="1:17" ht="15.75" customHeight="1">
      <c r="A831" s="1"/>
      <c r="B831" s="1"/>
      <c r="C831" s="1"/>
      <c r="D831" s="1"/>
      <c r="E831" s="1"/>
      <c r="F831" s="1"/>
      <c r="G831" s="1"/>
      <c r="H831" s="1"/>
      <c r="I831" s="1"/>
      <c r="J831" s="1"/>
      <c r="K831" s="1"/>
      <c r="L831" s="1"/>
      <c r="M831" s="1"/>
      <c r="N831" s="1"/>
      <c r="O831" s="1"/>
      <c r="P831" s="1"/>
      <c r="Q831" s="1"/>
    </row>
    <row r="832" spans="1:17" ht="15.75" customHeight="1">
      <c r="A832" s="1"/>
      <c r="B832" s="1"/>
      <c r="C832" s="1"/>
      <c r="D832" s="1"/>
      <c r="E832" s="1"/>
      <c r="F832" s="1"/>
      <c r="G832" s="1"/>
      <c r="H832" s="1"/>
      <c r="I832" s="1"/>
      <c r="J832" s="1"/>
      <c r="K832" s="1"/>
      <c r="L832" s="1"/>
      <c r="M832" s="1"/>
      <c r="N832" s="1"/>
      <c r="O832" s="1"/>
      <c r="P832" s="1"/>
      <c r="Q832" s="1"/>
    </row>
    <row r="833" spans="1:17" ht="15.75" customHeight="1">
      <c r="A833" s="1"/>
      <c r="B833" s="1"/>
      <c r="C833" s="1"/>
      <c r="D833" s="1"/>
      <c r="E833" s="1"/>
      <c r="F833" s="1"/>
      <c r="G833" s="1"/>
      <c r="H833" s="1"/>
      <c r="I833" s="1"/>
      <c r="J833" s="1"/>
      <c r="K833" s="1"/>
      <c r="L833" s="1"/>
      <c r="M833" s="1"/>
      <c r="N833" s="1"/>
      <c r="O833" s="1"/>
      <c r="P833" s="1"/>
      <c r="Q833" s="1"/>
    </row>
    <row r="834" spans="1:17" ht="15.75" customHeight="1">
      <c r="A834" s="1"/>
      <c r="B834" s="1"/>
      <c r="C834" s="1"/>
      <c r="D834" s="1"/>
      <c r="E834" s="1"/>
      <c r="F834" s="1"/>
      <c r="G834" s="1"/>
      <c r="H834" s="1"/>
      <c r="I834" s="1"/>
      <c r="J834" s="1"/>
      <c r="K834" s="1"/>
      <c r="L834" s="1"/>
      <c r="M834" s="1"/>
      <c r="N834" s="1"/>
      <c r="O834" s="1"/>
      <c r="P834" s="1"/>
      <c r="Q834" s="1"/>
    </row>
    <row r="835" spans="1:17" ht="15.75" customHeight="1">
      <c r="A835" s="1"/>
      <c r="B835" s="1"/>
      <c r="C835" s="1"/>
      <c r="D835" s="1"/>
      <c r="E835" s="1"/>
      <c r="F835" s="1"/>
      <c r="G835" s="1"/>
      <c r="H835" s="1"/>
      <c r="I835" s="1"/>
      <c r="J835" s="1"/>
      <c r="K835" s="1"/>
      <c r="L835" s="1"/>
      <c r="M835" s="1"/>
      <c r="N835" s="1"/>
      <c r="O835" s="1"/>
      <c r="P835" s="1"/>
      <c r="Q835" s="1"/>
    </row>
    <row r="836" spans="1:17" ht="15.75" customHeight="1">
      <c r="A836" s="1"/>
      <c r="B836" s="1"/>
      <c r="C836" s="1"/>
      <c r="D836" s="1"/>
      <c r="E836" s="1"/>
      <c r="F836" s="1"/>
      <c r="G836" s="1"/>
      <c r="H836" s="1"/>
      <c r="I836" s="1"/>
      <c r="J836" s="1"/>
      <c r="K836" s="1"/>
      <c r="L836" s="1"/>
      <c r="M836" s="1"/>
      <c r="N836" s="1"/>
      <c r="O836" s="1"/>
      <c r="P836" s="1"/>
      <c r="Q836" s="1"/>
    </row>
    <row r="837" spans="1:17" ht="15.75" customHeight="1">
      <c r="A837" s="1"/>
      <c r="B837" s="1"/>
      <c r="C837" s="1"/>
      <c r="D837" s="1"/>
      <c r="E837" s="1"/>
      <c r="F837" s="1"/>
      <c r="G837" s="1"/>
      <c r="H837" s="1"/>
      <c r="I837" s="1"/>
      <c r="J837" s="1"/>
      <c r="K837" s="1"/>
      <c r="L837" s="1"/>
      <c r="M837" s="1"/>
      <c r="N837" s="1"/>
      <c r="O837" s="1"/>
      <c r="P837" s="1"/>
      <c r="Q837" s="1"/>
    </row>
    <row r="838" spans="1:17" ht="15.75" customHeight="1">
      <c r="A838" s="1"/>
      <c r="B838" s="1"/>
      <c r="C838" s="1"/>
      <c r="D838" s="1"/>
      <c r="E838" s="1"/>
      <c r="F838" s="1"/>
      <c r="G838" s="1"/>
      <c r="H838" s="1"/>
      <c r="I838" s="1"/>
      <c r="J838" s="1"/>
      <c r="K838" s="1"/>
      <c r="L838" s="1"/>
      <c r="M838" s="1"/>
      <c r="N838" s="1"/>
      <c r="O838" s="1"/>
      <c r="P838" s="1"/>
      <c r="Q838" s="1"/>
    </row>
    <row r="839" spans="1:17" ht="15.75" customHeight="1">
      <c r="A839" s="1"/>
      <c r="B839" s="1"/>
      <c r="C839" s="1"/>
      <c r="D839" s="1"/>
      <c r="E839" s="1"/>
      <c r="F839" s="1"/>
      <c r="G839" s="1"/>
      <c r="H839" s="1"/>
      <c r="I839" s="1"/>
      <c r="J839" s="1"/>
      <c r="K839" s="1"/>
      <c r="L839" s="1"/>
      <c r="M839" s="1"/>
      <c r="N839" s="1"/>
      <c r="O839" s="1"/>
      <c r="P839" s="1"/>
      <c r="Q839" s="1"/>
    </row>
    <row r="840" spans="1:17" ht="15.75" customHeight="1">
      <c r="A840" s="1"/>
      <c r="B840" s="1"/>
      <c r="C840" s="1"/>
      <c r="D840" s="1"/>
      <c r="E840" s="1"/>
      <c r="F840" s="1"/>
      <c r="G840" s="1"/>
      <c r="H840" s="1"/>
      <c r="I840" s="1"/>
      <c r="J840" s="1"/>
      <c r="K840" s="1"/>
      <c r="L840" s="1"/>
      <c r="M840" s="1"/>
      <c r="N840" s="1"/>
      <c r="O840" s="1"/>
      <c r="P840" s="1"/>
      <c r="Q840" s="1"/>
    </row>
    <row r="841" spans="1:17" ht="15.75" customHeight="1">
      <c r="A841" s="1"/>
      <c r="B841" s="1"/>
      <c r="C841" s="1"/>
      <c r="D841" s="1"/>
      <c r="E841" s="1"/>
      <c r="F841" s="1"/>
      <c r="G841" s="1"/>
      <c r="H841" s="1"/>
      <c r="I841" s="1"/>
      <c r="J841" s="1"/>
      <c r="K841" s="1"/>
      <c r="L841" s="1"/>
      <c r="M841" s="1"/>
      <c r="N841" s="1"/>
      <c r="O841" s="1"/>
      <c r="P841" s="1"/>
      <c r="Q841" s="1"/>
    </row>
    <row r="842" spans="1:17" ht="15.75" customHeight="1">
      <c r="A842" s="1"/>
      <c r="B842" s="1"/>
      <c r="C842" s="1"/>
      <c r="D842" s="1"/>
      <c r="E842" s="1"/>
      <c r="F842" s="1"/>
      <c r="G842" s="1"/>
      <c r="H842" s="1"/>
      <c r="I842" s="1"/>
      <c r="J842" s="1"/>
      <c r="K842" s="1"/>
      <c r="L842" s="1"/>
      <c r="M842" s="1"/>
      <c r="N842" s="1"/>
      <c r="O842" s="1"/>
      <c r="P842" s="1"/>
      <c r="Q842" s="1"/>
    </row>
    <row r="843" spans="1:17" ht="15.75" customHeight="1">
      <c r="A843" s="1"/>
      <c r="B843" s="1"/>
      <c r="C843" s="1"/>
      <c r="D843" s="1"/>
      <c r="E843" s="1"/>
      <c r="F843" s="1"/>
      <c r="G843" s="1"/>
      <c r="H843" s="1"/>
      <c r="I843" s="1"/>
      <c r="J843" s="1"/>
      <c r="K843" s="1"/>
      <c r="L843" s="1"/>
      <c r="M843" s="1"/>
      <c r="N843" s="1"/>
      <c r="O843" s="1"/>
      <c r="P843" s="1"/>
      <c r="Q843" s="1"/>
    </row>
    <row r="844" spans="1:17" ht="15.75" customHeight="1">
      <c r="A844" s="1"/>
      <c r="B844" s="1"/>
      <c r="C844" s="1"/>
      <c r="D844" s="1"/>
      <c r="E844" s="1"/>
      <c r="F844" s="1"/>
      <c r="G844" s="1"/>
      <c r="H844" s="1"/>
      <c r="I844" s="1"/>
      <c r="J844" s="1"/>
      <c r="K844" s="1"/>
      <c r="L844" s="1"/>
      <c r="M844" s="1"/>
      <c r="N844" s="1"/>
      <c r="O844" s="1"/>
      <c r="P844" s="1"/>
      <c r="Q844" s="1"/>
    </row>
    <row r="845" spans="1:17" ht="15.75" customHeight="1">
      <c r="A845" s="1"/>
      <c r="B845" s="1"/>
      <c r="C845" s="1"/>
      <c r="D845" s="1"/>
      <c r="E845" s="1"/>
      <c r="F845" s="1"/>
      <c r="G845" s="1"/>
      <c r="H845" s="1"/>
      <c r="I845" s="1"/>
      <c r="J845" s="1"/>
      <c r="K845" s="1"/>
      <c r="L845" s="1"/>
      <c r="M845" s="1"/>
      <c r="N845" s="1"/>
      <c r="O845" s="1"/>
      <c r="P845" s="1"/>
      <c r="Q845" s="1"/>
    </row>
    <row r="846" spans="1:17" ht="15.75" customHeight="1">
      <c r="A846" s="1"/>
      <c r="B846" s="1"/>
      <c r="C846" s="1"/>
      <c r="D846" s="1"/>
      <c r="E846" s="1"/>
      <c r="F846" s="1"/>
      <c r="G846" s="1"/>
      <c r="H846" s="1"/>
      <c r="I846" s="1"/>
      <c r="J846" s="1"/>
      <c r="K846" s="1"/>
      <c r="L846" s="1"/>
      <c r="M846" s="1"/>
      <c r="N846" s="1"/>
      <c r="O846" s="1"/>
      <c r="P846" s="1"/>
      <c r="Q846" s="1"/>
    </row>
    <row r="847" spans="1:17" ht="15.75" customHeight="1">
      <c r="A847" s="1"/>
      <c r="B847" s="1"/>
      <c r="C847" s="1"/>
      <c r="D847" s="1"/>
      <c r="E847" s="1"/>
      <c r="F847" s="1"/>
      <c r="G847" s="1"/>
      <c r="H847" s="1"/>
      <c r="I847" s="1"/>
      <c r="J847" s="1"/>
      <c r="K847" s="1"/>
      <c r="L847" s="1"/>
      <c r="M847" s="1"/>
      <c r="N847" s="1"/>
      <c r="O847" s="1"/>
      <c r="P847" s="1"/>
      <c r="Q847" s="1"/>
    </row>
    <row r="848" spans="1:17" ht="15.75" customHeight="1">
      <c r="A848" s="1"/>
      <c r="B848" s="1"/>
      <c r="C848" s="1"/>
      <c r="D848" s="1"/>
      <c r="E848" s="1"/>
      <c r="F848" s="1"/>
      <c r="G848" s="1"/>
      <c r="H848" s="1"/>
      <c r="I848" s="1"/>
      <c r="J848" s="1"/>
      <c r="K848" s="1"/>
      <c r="L848" s="1"/>
      <c r="M848" s="1"/>
      <c r="N848" s="1"/>
      <c r="O848" s="1"/>
      <c r="P848" s="1"/>
      <c r="Q848" s="1"/>
    </row>
    <row r="849" spans="1:17" ht="15.75" customHeight="1">
      <c r="A849" s="1"/>
      <c r="B849" s="1"/>
      <c r="C849" s="1"/>
      <c r="D849" s="1"/>
      <c r="E849" s="1"/>
      <c r="F849" s="1"/>
      <c r="G849" s="1"/>
      <c r="H849" s="1"/>
      <c r="I849" s="1"/>
      <c r="J849" s="1"/>
      <c r="K849" s="1"/>
      <c r="L849" s="1"/>
      <c r="M849" s="1"/>
      <c r="N849" s="1"/>
      <c r="O849" s="1"/>
      <c r="P849" s="1"/>
      <c r="Q849" s="1"/>
    </row>
    <row r="850" spans="1:17" ht="15.75" customHeight="1">
      <c r="A850" s="1"/>
      <c r="B850" s="1"/>
      <c r="C850" s="1"/>
      <c r="D850" s="1"/>
      <c r="E850" s="1"/>
      <c r="F850" s="1"/>
      <c r="G850" s="1"/>
      <c r="H850" s="1"/>
      <c r="I850" s="1"/>
      <c r="J850" s="1"/>
      <c r="K850" s="1"/>
      <c r="L850" s="1"/>
      <c r="M850" s="1"/>
      <c r="N850" s="1"/>
      <c r="O850" s="1"/>
      <c r="P850" s="1"/>
      <c r="Q850" s="1"/>
    </row>
    <row r="851" spans="1:17" ht="15.75" customHeight="1">
      <c r="A851" s="1"/>
      <c r="B851" s="1"/>
      <c r="C851" s="1"/>
      <c r="D851" s="1"/>
      <c r="E851" s="1"/>
      <c r="F851" s="1"/>
      <c r="G851" s="1"/>
      <c r="H851" s="1"/>
      <c r="I851" s="1"/>
      <c r="J851" s="1"/>
      <c r="K851" s="1"/>
      <c r="L851" s="1"/>
      <c r="M851" s="1"/>
      <c r="N851" s="1"/>
      <c r="O851" s="1"/>
      <c r="P851" s="1"/>
      <c r="Q851" s="1"/>
    </row>
    <row r="852" spans="1:17" ht="15.75" customHeight="1">
      <c r="A852" s="1"/>
      <c r="B852" s="1"/>
      <c r="C852" s="1"/>
      <c r="D852" s="1"/>
      <c r="E852" s="1"/>
      <c r="F852" s="1"/>
      <c r="G852" s="1"/>
      <c r="H852" s="1"/>
      <c r="I852" s="1"/>
      <c r="J852" s="1"/>
      <c r="K852" s="1"/>
      <c r="L852" s="1"/>
      <c r="M852" s="1"/>
      <c r="N852" s="1"/>
      <c r="O852" s="1"/>
      <c r="P852" s="1"/>
      <c r="Q852" s="1"/>
    </row>
    <row r="853" spans="1:17" ht="15.75" customHeight="1">
      <c r="A853" s="1"/>
      <c r="B853" s="1"/>
      <c r="C853" s="1"/>
      <c r="D853" s="1"/>
      <c r="E853" s="1"/>
      <c r="F853" s="1"/>
      <c r="G853" s="1"/>
      <c r="H853" s="1"/>
      <c r="I853" s="1"/>
      <c r="J853" s="1"/>
      <c r="K853" s="1"/>
      <c r="L853" s="1"/>
      <c r="M853" s="1"/>
      <c r="N853" s="1"/>
      <c r="O853" s="1"/>
      <c r="P853" s="1"/>
      <c r="Q853" s="1"/>
    </row>
    <row r="854" spans="1:17" ht="15.75" customHeight="1">
      <c r="A854" s="1"/>
      <c r="B854" s="1"/>
      <c r="C854" s="1"/>
      <c r="D854" s="1"/>
      <c r="E854" s="1"/>
      <c r="F854" s="1"/>
      <c r="G854" s="1"/>
      <c r="H854" s="1"/>
      <c r="I854" s="1"/>
      <c r="J854" s="1"/>
      <c r="K854" s="1"/>
      <c r="L854" s="1"/>
      <c r="M854" s="1"/>
      <c r="N854" s="1"/>
      <c r="O854" s="1"/>
      <c r="P854" s="1"/>
      <c r="Q854" s="1"/>
    </row>
    <row r="855" spans="1:17" ht="15.75" customHeight="1">
      <c r="A855" s="1"/>
      <c r="B855" s="1"/>
      <c r="C855" s="1"/>
      <c r="D855" s="1"/>
      <c r="E855" s="1"/>
      <c r="F855" s="1"/>
      <c r="G855" s="1"/>
      <c r="H855" s="1"/>
      <c r="I855" s="1"/>
      <c r="J855" s="1"/>
      <c r="K855" s="1"/>
      <c r="L855" s="1"/>
      <c r="M855" s="1"/>
      <c r="N855" s="1"/>
      <c r="O855" s="1"/>
      <c r="P855" s="1"/>
      <c r="Q855" s="1"/>
    </row>
    <row r="856" spans="1:17" ht="15.75" customHeight="1">
      <c r="A856" s="1"/>
      <c r="B856" s="1"/>
      <c r="C856" s="1"/>
      <c r="D856" s="1"/>
      <c r="E856" s="1"/>
      <c r="F856" s="1"/>
      <c r="G856" s="1"/>
      <c r="H856" s="1"/>
      <c r="I856" s="1"/>
      <c r="J856" s="1"/>
      <c r="K856" s="1"/>
      <c r="L856" s="1"/>
      <c r="M856" s="1"/>
      <c r="N856" s="1"/>
      <c r="O856" s="1"/>
      <c r="P856" s="1"/>
      <c r="Q856" s="1"/>
    </row>
    <row r="857" spans="1:17" ht="15.75" customHeight="1">
      <c r="A857" s="1"/>
      <c r="B857" s="1"/>
      <c r="C857" s="1"/>
      <c r="D857" s="1"/>
      <c r="E857" s="1"/>
      <c r="F857" s="1"/>
      <c r="G857" s="1"/>
      <c r="H857" s="1"/>
      <c r="I857" s="1"/>
      <c r="J857" s="1"/>
      <c r="K857" s="1"/>
      <c r="L857" s="1"/>
      <c r="M857" s="1"/>
      <c r="N857" s="1"/>
      <c r="O857" s="1"/>
      <c r="P857" s="1"/>
      <c r="Q857" s="1"/>
    </row>
    <row r="858" spans="1:17" ht="15.75" customHeight="1">
      <c r="A858" s="1"/>
      <c r="B858" s="1"/>
      <c r="C858" s="1"/>
      <c r="D858" s="1"/>
      <c r="E858" s="1"/>
      <c r="F858" s="1"/>
      <c r="G858" s="1"/>
      <c r="H858" s="1"/>
      <c r="I858" s="1"/>
      <c r="J858" s="1"/>
      <c r="K858" s="1"/>
      <c r="L858" s="1"/>
      <c r="M858" s="1"/>
      <c r="N858" s="1"/>
      <c r="O858" s="1"/>
      <c r="P858" s="1"/>
      <c r="Q858" s="1"/>
    </row>
    <row r="859" spans="1:17" ht="15.75" customHeight="1">
      <c r="A859" s="1"/>
      <c r="B859" s="1"/>
      <c r="C859" s="1"/>
      <c r="D859" s="1"/>
      <c r="E859" s="1"/>
      <c r="F859" s="1"/>
      <c r="G859" s="1"/>
      <c r="H859" s="1"/>
      <c r="I859" s="1"/>
      <c r="J859" s="1"/>
      <c r="K859" s="1"/>
      <c r="L859" s="1"/>
      <c r="M859" s="1"/>
      <c r="N859" s="1"/>
      <c r="O859" s="1"/>
      <c r="P859" s="1"/>
      <c r="Q859" s="1"/>
    </row>
    <row r="860" spans="1:17" ht="15.75" customHeight="1">
      <c r="A860" s="1"/>
      <c r="B860" s="1"/>
      <c r="C860" s="1"/>
      <c r="D860" s="1"/>
      <c r="E860" s="1"/>
      <c r="F860" s="1"/>
      <c r="G860" s="1"/>
      <c r="H860" s="1"/>
      <c r="I860" s="1"/>
      <c r="J860" s="1"/>
      <c r="K860" s="1"/>
      <c r="L860" s="1"/>
      <c r="M860" s="1"/>
      <c r="N860" s="1"/>
      <c r="O860" s="1"/>
      <c r="P860" s="1"/>
      <c r="Q860" s="1"/>
    </row>
    <row r="861" spans="1:17" ht="15.75" customHeight="1">
      <c r="A861" s="1"/>
      <c r="B861" s="1"/>
      <c r="C861" s="1"/>
      <c r="D861" s="1"/>
      <c r="E861" s="1"/>
      <c r="F861" s="1"/>
      <c r="G861" s="1"/>
      <c r="H861" s="1"/>
      <c r="I861" s="1"/>
      <c r="J861" s="1"/>
      <c r="K861" s="1"/>
      <c r="L861" s="1"/>
      <c r="M861" s="1"/>
      <c r="N861" s="1"/>
      <c r="O861" s="1"/>
      <c r="P861" s="1"/>
      <c r="Q861" s="1"/>
    </row>
    <row r="862" spans="1:17" ht="15.75" customHeight="1">
      <c r="A862" s="1"/>
      <c r="B862" s="1"/>
      <c r="C862" s="1"/>
      <c r="D862" s="1"/>
      <c r="E862" s="1"/>
      <c r="F862" s="1"/>
      <c r="G862" s="1"/>
      <c r="H862" s="1"/>
      <c r="I862" s="1"/>
      <c r="J862" s="1"/>
      <c r="K862" s="1"/>
      <c r="L862" s="1"/>
      <c r="M862" s="1"/>
      <c r="N862" s="1"/>
      <c r="O862" s="1"/>
      <c r="P862" s="1"/>
      <c r="Q862" s="1"/>
    </row>
    <row r="863" spans="1:17" ht="15.75" customHeight="1">
      <c r="A863" s="1"/>
      <c r="B863" s="1"/>
      <c r="C863" s="1"/>
      <c r="D863" s="1"/>
      <c r="E863" s="1"/>
      <c r="F863" s="1"/>
      <c r="G863" s="1"/>
      <c r="H863" s="1"/>
      <c r="I863" s="1"/>
      <c r="J863" s="1"/>
      <c r="K863" s="1"/>
      <c r="L863" s="1"/>
      <c r="M863" s="1"/>
      <c r="N863" s="1"/>
      <c r="O863" s="1"/>
      <c r="P863" s="1"/>
      <c r="Q863" s="1"/>
    </row>
    <row r="864" spans="1:17" ht="15.75" customHeight="1">
      <c r="A864" s="1"/>
      <c r="B864" s="1"/>
      <c r="C864" s="1"/>
      <c r="D864" s="1"/>
      <c r="E864" s="1"/>
      <c r="F864" s="1"/>
      <c r="G864" s="1"/>
      <c r="H864" s="1"/>
      <c r="I864" s="1"/>
      <c r="J864" s="1"/>
      <c r="K864" s="1"/>
      <c r="L864" s="1"/>
      <c r="M864" s="1"/>
      <c r="N864" s="1"/>
      <c r="O864" s="1"/>
      <c r="P864" s="1"/>
      <c r="Q864" s="1"/>
    </row>
    <row r="865" spans="1:17" ht="15.75" customHeight="1">
      <c r="A865" s="1"/>
      <c r="B865" s="1"/>
      <c r="C865" s="1"/>
      <c r="D865" s="1"/>
      <c r="E865" s="1"/>
      <c r="F865" s="1"/>
      <c r="G865" s="1"/>
      <c r="H865" s="1"/>
      <c r="I865" s="1"/>
      <c r="J865" s="1"/>
      <c r="K865" s="1"/>
      <c r="L865" s="1"/>
      <c r="M865" s="1"/>
      <c r="N865" s="1"/>
      <c r="O865" s="1"/>
      <c r="P865" s="1"/>
      <c r="Q865" s="1"/>
    </row>
    <row r="866" spans="1:17" ht="15.75" customHeight="1">
      <c r="A866" s="1"/>
      <c r="B866" s="1"/>
      <c r="C866" s="1"/>
      <c r="D866" s="1"/>
      <c r="E866" s="1"/>
      <c r="F866" s="1"/>
      <c r="G866" s="1"/>
      <c r="H866" s="1"/>
      <c r="I866" s="1"/>
      <c r="J866" s="1"/>
      <c r="K866" s="1"/>
      <c r="L866" s="1"/>
      <c r="M866" s="1"/>
      <c r="N866" s="1"/>
      <c r="O866" s="1"/>
      <c r="P866" s="1"/>
      <c r="Q866" s="1"/>
    </row>
    <row r="867" spans="1:17" ht="15.75" customHeight="1">
      <c r="A867" s="1"/>
      <c r="B867" s="1"/>
      <c r="C867" s="1"/>
      <c r="D867" s="1"/>
      <c r="E867" s="1"/>
      <c r="F867" s="1"/>
      <c r="G867" s="1"/>
      <c r="H867" s="1"/>
      <c r="I867" s="1"/>
      <c r="J867" s="1"/>
      <c r="K867" s="1"/>
      <c r="L867" s="1"/>
      <c r="M867" s="1"/>
      <c r="N867" s="1"/>
      <c r="O867" s="1"/>
      <c r="P867" s="1"/>
      <c r="Q867" s="1"/>
    </row>
    <row r="868" spans="1:17" ht="15.75" customHeight="1">
      <c r="A868" s="1"/>
      <c r="B868" s="1"/>
      <c r="C868" s="1"/>
      <c r="D868" s="1"/>
      <c r="E868" s="1"/>
      <c r="F868" s="1"/>
      <c r="G868" s="1"/>
      <c r="H868" s="1"/>
      <c r="I868" s="1"/>
      <c r="J868" s="1"/>
      <c r="K868" s="1"/>
      <c r="L868" s="1"/>
      <c r="M868" s="1"/>
      <c r="N868" s="1"/>
      <c r="O868" s="1"/>
      <c r="P868" s="1"/>
      <c r="Q868" s="1"/>
    </row>
    <row r="869" spans="1:17" ht="15.75" customHeight="1">
      <c r="A869" s="1"/>
      <c r="B869" s="1"/>
      <c r="C869" s="1"/>
      <c r="D869" s="1"/>
      <c r="E869" s="1"/>
      <c r="F869" s="1"/>
      <c r="G869" s="1"/>
      <c r="H869" s="1"/>
      <c r="I869" s="1"/>
      <c r="J869" s="1"/>
      <c r="K869" s="1"/>
      <c r="L869" s="1"/>
      <c r="M869" s="1"/>
      <c r="N869" s="1"/>
      <c r="O869" s="1"/>
      <c r="P869" s="1"/>
      <c r="Q869" s="1"/>
    </row>
    <row r="870" spans="1:17" ht="15.75" customHeight="1">
      <c r="A870" s="1"/>
      <c r="B870" s="1"/>
      <c r="C870" s="1"/>
      <c r="D870" s="1"/>
      <c r="E870" s="1"/>
      <c r="F870" s="1"/>
      <c r="G870" s="1"/>
      <c r="H870" s="1"/>
      <c r="I870" s="1"/>
      <c r="J870" s="1"/>
      <c r="K870" s="1"/>
      <c r="L870" s="1"/>
      <c r="M870" s="1"/>
      <c r="N870" s="1"/>
      <c r="O870" s="1"/>
      <c r="P870" s="1"/>
      <c r="Q870" s="1"/>
    </row>
    <row r="871" spans="1:17" ht="15.75" customHeight="1">
      <c r="A871" s="1"/>
      <c r="B871" s="1"/>
      <c r="C871" s="1"/>
      <c r="D871" s="1"/>
      <c r="E871" s="1"/>
      <c r="F871" s="1"/>
      <c r="G871" s="1"/>
      <c r="H871" s="1"/>
      <c r="I871" s="1"/>
      <c r="J871" s="1"/>
      <c r="K871" s="1"/>
      <c r="L871" s="1"/>
      <c r="M871" s="1"/>
      <c r="N871" s="1"/>
      <c r="O871" s="1"/>
      <c r="P871" s="1"/>
      <c r="Q871" s="1"/>
    </row>
    <row r="872" spans="1:17" ht="15.75" customHeight="1">
      <c r="A872" s="1"/>
      <c r="B872" s="1"/>
      <c r="C872" s="1"/>
      <c r="D872" s="1"/>
      <c r="E872" s="1"/>
      <c r="F872" s="1"/>
      <c r="G872" s="1"/>
      <c r="H872" s="1"/>
      <c r="I872" s="1"/>
      <c r="J872" s="1"/>
      <c r="K872" s="1"/>
      <c r="L872" s="1"/>
      <c r="M872" s="1"/>
      <c r="N872" s="1"/>
      <c r="O872" s="1"/>
      <c r="P872" s="1"/>
      <c r="Q872" s="1"/>
    </row>
    <row r="873" spans="1:17" ht="15.75" customHeight="1">
      <c r="A873" s="1"/>
      <c r="B873" s="1"/>
      <c r="C873" s="1"/>
      <c r="D873" s="1"/>
      <c r="E873" s="1"/>
      <c r="F873" s="1"/>
      <c r="G873" s="1"/>
      <c r="H873" s="1"/>
      <c r="I873" s="1"/>
      <c r="J873" s="1"/>
      <c r="K873" s="1"/>
      <c r="L873" s="1"/>
      <c r="M873" s="1"/>
      <c r="N873" s="1"/>
      <c r="O873" s="1"/>
      <c r="P873" s="1"/>
      <c r="Q873" s="1"/>
    </row>
    <row r="874" spans="1:17" ht="15.75" customHeight="1">
      <c r="A874" s="1"/>
      <c r="B874" s="1"/>
      <c r="C874" s="1"/>
      <c r="D874" s="1"/>
      <c r="E874" s="1"/>
      <c r="F874" s="1"/>
      <c r="G874" s="1"/>
      <c r="H874" s="1"/>
      <c r="I874" s="1"/>
      <c r="J874" s="1"/>
      <c r="K874" s="1"/>
      <c r="L874" s="1"/>
      <c r="M874" s="1"/>
      <c r="N874" s="1"/>
      <c r="O874" s="1"/>
      <c r="P874" s="1"/>
      <c r="Q874" s="1"/>
    </row>
    <row r="875" spans="1:17" ht="15.75" customHeight="1">
      <c r="A875" s="1"/>
      <c r="B875" s="1"/>
      <c r="C875" s="1"/>
      <c r="D875" s="1"/>
      <c r="E875" s="1"/>
      <c r="F875" s="1"/>
      <c r="G875" s="1"/>
      <c r="H875" s="1"/>
      <c r="I875" s="1"/>
      <c r="J875" s="1"/>
      <c r="K875" s="1"/>
      <c r="L875" s="1"/>
      <c r="M875" s="1"/>
      <c r="N875" s="1"/>
      <c r="O875" s="1"/>
      <c r="P875" s="1"/>
      <c r="Q875" s="1"/>
    </row>
    <row r="876" spans="1:17" ht="15.75" customHeight="1">
      <c r="A876" s="1"/>
      <c r="B876" s="1"/>
      <c r="C876" s="1"/>
      <c r="D876" s="1"/>
      <c r="E876" s="1"/>
      <c r="F876" s="1"/>
      <c r="G876" s="1"/>
      <c r="H876" s="1"/>
      <c r="I876" s="1"/>
      <c r="J876" s="1"/>
      <c r="K876" s="1"/>
      <c r="L876" s="1"/>
      <c r="M876" s="1"/>
      <c r="N876" s="1"/>
      <c r="O876" s="1"/>
      <c r="P876" s="1"/>
      <c r="Q876" s="1"/>
    </row>
    <row r="877" spans="1:17" ht="15.75" customHeight="1">
      <c r="A877" s="1"/>
      <c r="B877" s="1"/>
      <c r="C877" s="1"/>
      <c r="D877" s="1"/>
      <c r="E877" s="1"/>
      <c r="F877" s="1"/>
      <c r="G877" s="1"/>
      <c r="H877" s="1"/>
      <c r="I877" s="1"/>
      <c r="J877" s="1"/>
      <c r="K877" s="1"/>
      <c r="L877" s="1"/>
      <c r="M877" s="1"/>
      <c r="N877" s="1"/>
      <c r="O877" s="1"/>
      <c r="P877" s="1"/>
      <c r="Q877" s="1"/>
    </row>
    <row r="878" spans="1:17" ht="15.75" customHeight="1">
      <c r="A878" s="1"/>
      <c r="B878" s="1"/>
      <c r="C878" s="1"/>
      <c r="D878" s="1"/>
      <c r="E878" s="1"/>
      <c r="F878" s="1"/>
      <c r="G878" s="1"/>
      <c r="H878" s="1"/>
      <c r="I878" s="1"/>
      <c r="J878" s="1"/>
      <c r="K878" s="1"/>
      <c r="L878" s="1"/>
      <c r="M878" s="1"/>
      <c r="N878" s="1"/>
      <c r="O878" s="1"/>
      <c r="P878" s="1"/>
      <c r="Q878" s="1"/>
    </row>
    <row r="879" spans="1:17" ht="15.75" customHeight="1">
      <c r="A879" s="1"/>
      <c r="B879" s="1"/>
      <c r="C879" s="1"/>
      <c r="D879" s="1"/>
      <c r="E879" s="1"/>
      <c r="F879" s="1"/>
      <c r="G879" s="1"/>
      <c r="H879" s="1"/>
      <c r="I879" s="1"/>
      <c r="J879" s="1"/>
      <c r="K879" s="1"/>
      <c r="L879" s="1"/>
      <c r="M879" s="1"/>
      <c r="N879" s="1"/>
      <c r="O879" s="1"/>
      <c r="P879" s="1"/>
      <c r="Q879" s="1"/>
    </row>
    <row r="880" spans="1:17" ht="15.75" customHeight="1">
      <c r="A880" s="1"/>
      <c r="B880" s="1"/>
      <c r="C880" s="1"/>
      <c r="D880" s="1"/>
      <c r="E880" s="1"/>
      <c r="F880" s="1"/>
      <c r="G880" s="1"/>
      <c r="H880" s="1"/>
      <c r="I880" s="1"/>
      <c r="J880" s="1"/>
      <c r="K880" s="1"/>
      <c r="L880" s="1"/>
      <c r="M880" s="1"/>
      <c r="N880" s="1"/>
      <c r="O880" s="1"/>
      <c r="P880" s="1"/>
      <c r="Q880" s="1"/>
    </row>
    <row r="881" spans="1:17" ht="15.75" customHeight="1">
      <c r="A881" s="1"/>
      <c r="B881" s="1"/>
      <c r="C881" s="1"/>
      <c r="D881" s="1"/>
      <c r="E881" s="1"/>
      <c r="F881" s="1"/>
      <c r="G881" s="1"/>
      <c r="H881" s="1"/>
      <c r="I881" s="1"/>
      <c r="J881" s="1"/>
      <c r="K881" s="1"/>
      <c r="L881" s="1"/>
      <c r="M881" s="1"/>
      <c r="N881" s="1"/>
      <c r="O881" s="1"/>
      <c r="P881" s="1"/>
      <c r="Q881" s="1"/>
    </row>
    <row r="882" spans="1:17" ht="15.75" customHeight="1">
      <c r="A882" s="1"/>
      <c r="B882" s="1"/>
      <c r="C882" s="1"/>
      <c r="D882" s="1"/>
      <c r="E882" s="1"/>
      <c r="F882" s="1"/>
      <c r="G882" s="1"/>
      <c r="H882" s="1"/>
      <c r="I882" s="1"/>
      <c r="J882" s="1"/>
      <c r="K882" s="1"/>
      <c r="L882" s="1"/>
      <c r="M882" s="1"/>
      <c r="N882" s="1"/>
      <c r="O882" s="1"/>
      <c r="P882" s="1"/>
      <c r="Q882" s="1"/>
    </row>
    <row r="883" spans="1:17" ht="15.75" customHeight="1">
      <c r="A883" s="1"/>
      <c r="B883" s="1"/>
      <c r="C883" s="1"/>
      <c r="D883" s="1"/>
      <c r="E883" s="1"/>
      <c r="F883" s="1"/>
      <c r="G883" s="1"/>
      <c r="H883" s="1"/>
      <c r="I883" s="1"/>
      <c r="J883" s="1"/>
      <c r="K883" s="1"/>
      <c r="L883" s="1"/>
      <c r="M883" s="1"/>
      <c r="N883" s="1"/>
      <c r="O883" s="1"/>
      <c r="P883" s="1"/>
      <c r="Q883" s="1"/>
    </row>
    <row r="884" spans="1:17" ht="15.75" customHeight="1">
      <c r="A884" s="1"/>
      <c r="B884" s="1"/>
      <c r="C884" s="1"/>
      <c r="D884" s="1"/>
      <c r="E884" s="1"/>
      <c r="F884" s="1"/>
      <c r="G884" s="1"/>
      <c r="H884" s="1"/>
      <c r="I884" s="1"/>
      <c r="J884" s="1"/>
      <c r="K884" s="1"/>
      <c r="L884" s="1"/>
      <c r="M884" s="1"/>
      <c r="N884" s="1"/>
      <c r="O884" s="1"/>
      <c r="P884" s="1"/>
      <c r="Q884" s="1"/>
    </row>
    <row r="885" spans="1:17" ht="15.75" customHeight="1">
      <c r="A885" s="1"/>
      <c r="B885" s="1"/>
      <c r="C885" s="1"/>
      <c r="D885" s="1"/>
      <c r="E885" s="1"/>
      <c r="F885" s="1"/>
      <c r="G885" s="1"/>
      <c r="H885" s="1"/>
      <c r="I885" s="1"/>
      <c r="J885" s="1"/>
      <c r="K885" s="1"/>
      <c r="L885" s="1"/>
      <c r="M885" s="1"/>
      <c r="N885" s="1"/>
      <c r="O885" s="1"/>
      <c r="P885" s="1"/>
      <c r="Q885" s="1"/>
    </row>
    <row r="886" spans="1:17" ht="15.75" customHeight="1">
      <c r="A886" s="1"/>
      <c r="B886" s="1"/>
      <c r="C886" s="1"/>
      <c r="D886" s="1"/>
      <c r="E886" s="1"/>
      <c r="F886" s="1"/>
      <c r="G886" s="1"/>
      <c r="H886" s="1"/>
      <c r="I886" s="1"/>
      <c r="J886" s="1"/>
      <c r="K886" s="1"/>
      <c r="L886" s="1"/>
      <c r="M886" s="1"/>
      <c r="N886" s="1"/>
      <c r="O886" s="1"/>
      <c r="P886" s="1"/>
      <c r="Q886" s="1"/>
    </row>
    <row r="887" spans="1:17" ht="15.75" customHeight="1">
      <c r="A887" s="1"/>
      <c r="B887" s="1"/>
      <c r="C887" s="1"/>
      <c r="D887" s="1"/>
      <c r="E887" s="1"/>
      <c r="F887" s="1"/>
      <c r="G887" s="1"/>
      <c r="H887" s="1"/>
      <c r="I887" s="1"/>
      <c r="J887" s="1"/>
      <c r="K887" s="1"/>
      <c r="L887" s="1"/>
      <c r="M887" s="1"/>
      <c r="N887" s="1"/>
      <c r="O887" s="1"/>
      <c r="P887" s="1"/>
      <c r="Q887" s="1"/>
    </row>
    <row r="888" spans="1:17" ht="15.75" customHeight="1">
      <c r="A888" s="1"/>
      <c r="B888" s="1"/>
      <c r="C888" s="1"/>
      <c r="D888" s="1"/>
      <c r="E888" s="1"/>
      <c r="F888" s="1"/>
      <c r="G888" s="1"/>
      <c r="H888" s="1"/>
      <c r="I888" s="1"/>
      <c r="J888" s="1"/>
      <c r="K888" s="1"/>
      <c r="L888" s="1"/>
      <c r="M888" s="1"/>
      <c r="N888" s="1"/>
      <c r="O888" s="1"/>
      <c r="P888" s="1"/>
      <c r="Q888" s="1"/>
    </row>
    <row r="889" spans="1:17" ht="15.75" customHeight="1">
      <c r="A889" s="1"/>
      <c r="B889" s="1"/>
      <c r="C889" s="1"/>
      <c r="D889" s="1"/>
      <c r="E889" s="1"/>
      <c r="F889" s="1"/>
      <c r="G889" s="1"/>
      <c r="H889" s="1"/>
      <c r="I889" s="1"/>
      <c r="J889" s="1"/>
      <c r="K889" s="1"/>
      <c r="L889" s="1"/>
      <c r="M889" s="1"/>
      <c r="N889" s="1"/>
      <c r="O889" s="1"/>
      <c r="P889" s="1"/>
      <c r="Q889" s="1"/>
    </row>
    <row r="890" spans="1:17" ht="15.75" customHeight="1">
      <c r="A890" s="1"/>
      <c r="B890" s="1"/>
      <c r="C890" s="1"/>
      <c r="D890" s="1"/>
      <c r="E890" s="1"/>
      <c r="F890" s="1"/>
      <c r="G890" s="1"/>
      <c r="H890" s="1"/>
      <c r="I890" s="1"/>
      <c r="J890" s="1"/>
      <c r="K890" s="1"/>
      <c r="L890" s="1"/>
      <c r="M890" s="1"/>
      <c r="N890" s="1"/>
      <c r="O890" s="1"/>
      <c r="P890" s="1"/>
      <c r="Q890" s="1"/>
    </row>
    <row r="891" spans="1:17" ht="15.75" customHeight="1">
      <c r="A891" s="1"/>
      <c r="B891" s="1"/>
      <c r="C891" s="1"/>
      <c r="D891" s="1"/>
      <c r="E891" s="1"/>
      <c r="F891" s="1"/>
      <c r="G891" s="1"/>
      <c r="H891" s="1"/>
      <c r="I891" s="1"/>
      <c r="J891" s="1"/>
      <c r="K891" s="1"/>
      <c r="L891" s="1"/>
      <c r="M891" s="1"/>
      <c r="N891" s="1"/>
      <c r="O891" s="1"/>
      <c r="P891" s="1"/>
      <c r="Q891" s="1"/>
    </row>
    <row r="892" spans="1:17" ht="15.75" customHeight="1">
      <c r="A892" s="1"/>
      <c r="B892" s="1"/>
      <c r="C892" s="1"/>
      <c r="D892" s="1"/>
      <c r="E892" s="1"/>
      <c r="F892" s="1"/>
      <c r="G892" s="1"/>
      <c r="H892" s="1"/>
      <c r="I892" s="1"/>
      <c r="J892" s="1"/>
      <c r="K892" s="1"/>
      <c r="L892" s="1"/>
      <c r="M892" s="1"/>
      <c r="N892" s="1"/>
      <c r="O892" s="1"/>
      <c r="P892" s="1"/>
      <c r="Q892" s="1"/>
    </row>
    <row r="893" spans="1:17" ht="15.75" customHeight="1">
      <c r="A893" s="1"/>
      <c r="B893" s="1"/>
      <c r="C893" s="1"/>
      <c r="D893" s="1"/>
      <c r="E893" s="1"/>
      <c r="F893" s="1"/>
      <c r="G893" s="1"/>
      <c r="H893" s="1"/>
      <c r="I893" s="1"/>
      <c r="J893" s="1"/>
      <c r="K893" s="1"/>
      <c r="L893" s="1"/>
      <c r="M893" s="1"/>
      <c r="N893" s="1"/>
      <c r="O893" s="1"/>
      <c r="P893" s="1"/>
      <c r="Q893" s="1"/>
    </row>
    <row r="894" spans="1:17" ht="15.75" customHeight="1">
      <c r="A894" s="1"/>
      <c r="B894" s="1"/>
      <c r="C894" s="1"/>
      <c r="D894" s="1"/>
      <c r="E894" s="1"/>
      <c r="F894" s="1"/>
      <c r="G894" s="1"/>
      <c r="H894" s="1"/>
      <c r="I894" s="1"/>
      <c r="J894" s="1"/>
      <c r="K894" s="1"/>
      <c r="L894" s="1"/>
      <c r="M894" s="1"/>
      <c r="N894" s="1"/>
      <c r="O894" s="1"/>
      <c r="P894" s="1"/>
      <c r="Q894" s="1"/>
    </row>
    <row r="895" spans="1:17" ht="15.75" customHeight="1">
      <c r="A895" s="1"/>
      <c r="B895" s="1"/>
      <c r="C895" s="1"/>
      <c r="D895" s="1"/>
      <c r="E895" s="1"/>
      <c r="F895" s="1"/>
      <c r="G895" s="1"/>
      <c r="H895" s="1"/>
      <c r="I895" s="1"/>
      <c r="J895" s="1"/>
      <c r="K895" s="1"/>
      <c r="L895" s="1"/>
      <c r="M895" s="1"/>
      <c r="N895" s="1"/>
      <c r="O895" s="1"/>
      <c r="P895" s="1"/>
      <c r="Q895" s="1"/>
    </row>
    <row r="896" spans="1:17" ht="15.75" customHeight="1">
      <c r="A896" s="1"/>
      <c r="B896" s="1"/>
      <c r="C896" s="1"/>
      <c r="D896" s="1"/>
      <c r="E896" s="1"/>
      <c r="F896" s="1"/>
      <c r="G896" s="1"/>
      <c r="H896" s="1"/>
      <c r="I896" s="1"/>
      <c r="J896" s="1"/>
      <c r="K896" s="1"/>
      <c r="L896" s="1"/>
      <c r="M896" s="1"/>
      <c r="N896" s="1"/>
      <c r="O896" s="1"/>
      <c r="P896" s="1"/>
      <c r="Q896" s="1"/>
    </row>
    <row r="897" spans="1:17" ht="15.75" customHeight="1">
      <c r="A897" s="1"/>
      <c r="B897" s="1"/>
      <c r="C897" s="1"/>
      <c r="D897" s="1"/>
      <c r="E897" s="1"/>
      <c r="F897" s="1"/>
      <c r="G897" s="1"/>
      <c r="H897" s="1"/>
      <c r="I897" s="1"/>
      <c r="J897" s="1"/>
      <c r="K897" s="1"/>
      <c r="L897" s="1"/>
      <c r="M897" s="1"/>
      <c r="N897" s="1"/>
      <c r="O897" s="1"/>
      <c r="P897" s="1"/>
      <c r="Q897" s="1"/>
    </row>
    <row r="898" spans="1:17" ht="15.75" customHeight="1">
      <c r="A898" s="1"/>
      <c r="B898" s="1"/>
      <c r="C898" s="1"/>
      <c r="D898" s="1"/>
      <c r="E898" s="1"/>
      <c r="F898" s="1"/>
      <c r="G898" s="1"/>
      <c r="H898" s="1"/>
      <c r="I898" s="1"/>
      <c r="J898" s="1"/>
      <c r="K898" s="1"/>
      <c r="L898" s="1"/>
      <c r="M898" s="1"/>
      <c r="N898" s="1"/>
      <c r="O898" s="1"/>
      <c r="P898" s="1"/>
      <c r="Q898" s="1"/>
    </row>
    <row r="899" spans="1:17" ht="15.75" customHeight="1">
      <c r="A899" s="1"/>
      <c r="B899" s="1"/>
      <c r="C899" s="1"/>
      <c r="D899" s="1"/>
      <c r="E899" s="1"/>
      <c r="F899" s="1"/>
      <c r="G899" s="1"/>
      <c r="H899" s="1"/>
      <c r="I899" s="1"/>
      <c r="J899" s="1"/>
      <c r="K899" s="1"/>
      <c r="L899" s="1"/>
      <c r="M899" s="1"/>
      <c r="N899" s="1"/>
      <c r="O899" s="1"/>
      <c r="P899" s="1"/>
      <c r="Q899" s="1"/>
    </row>
    <row r="900" spans="1:17" ht="15.75" customHeight="1">
      <c r="A900" s="1"/>
      <c r="B900" s="1"/>
      <c r="C900" s="1"/>
      <c r="D900" s="1"/>
      <c r="E900" s="1"/>
      <c r="F900" s="1"/>
      <c r="G900" s="1"/>
      <c r="H900" s="1"/>
      <c r="I900" s="1"/>
      <c r="J900" s="1"/>
      <c r="K900" s="1"/>
      <c r="L900" s="1"/>
      <c r="M900" s="1"/>
      <c r="N900" s="1"/>
      <c r="O900" s="1"/>
      <c r="P900" s="1"/>
      <c r="Q900" s="1"/>
    </row>
    <row r="901" spans="1:17" ht="15.75" customHeight="1">
      <c r="A901" s="1"/>
      <c r="B901" s="1"/>
      <c r="C901" s="1"/>
      <c r="D901" s="1"/>
      <c r="E901" s="1"/>
      <c r="F901" s="1"/>
      <c r="G901" s="1"/>
      <c r="H901" s="1"/>
      <c r="I901" s="1"/>
      <c r="J901" s="1"/>
      <c r="K901" s="1"/>
      <c r="L901" s="1"/>
      <c r="M901" s="1"/>
      <c r="N901" s="1"/>
      <c r="O901" s="1"/>
      <c r="P901" s="1"/>
      <c r="Q901" s="1"/>
    </row>
    <row r="902" spans="1:17" ht="15.75" customHeight="1">
      <c r="A902" s="1"/>
      <c r="B902" s="1"/>
      <c r="C902" s="1"/>
      <c r="D902" s="1"/>
      <c r="E902" s="1"/>
      <c r="F902" s="1"/>
      <c r="G902" s="1"/>
      <c r="H902" s="1"/>
      <c r="I902" s="1"/>
      <c r="J902" s="1"/>
      <c r="K902" s="1"/>
      <c r="L902" s="1"/>
      <c r="M902" s="1"/>
      <c r="N902" s="1"/>
      <c r="O902" s="1"/>
      <c r="P902" s="1"/>
      <c r="Q902" s="1"/>
    </row>
    <row r="903" spans="1:17" ht="15.75" customHeight="1">
      <c r="A903" s="1"/>
      <c r="B903" s="1"/>
      <c r="C903" s="1"/>
      <c r="D903" s="1"/>
      <c r="E903" s="1"/>
      <c r="F903" s="1"/>
      <c r="G903" s="1"/>
      <c r="H903" s="1"/>
      <c r="I903" s="1"/>
      <c r="J903" s="1"/>
      <c r="K903" s="1"/>
      <c r="L903" s="1"/>
      <c r="M903" s="1"/>
      <c r="N903" s="1"/>
      <c r="O903" s="1"/>
      <c r="P903" s="1"/>
      <c r="Q903" s="1"/>
    </row>
    <row r="904" spans="1:17" ht="15.75" customHeight="1">
      <c r="A904" s="1"/>
      <c r="B904" s="1"/>
      <c r="C904" s="1"/>
      <c r="D904" s="1"/>
      <c r="E904" s="1"/>
      <c r="F904" s="1"/>
      <c r="G904" s="1"/>
      <c r="H904" s="1"/>
      <c r="I904" s="1"/>
      <c r="J904" s="1"/>
      <c r="K904" s="1"/>
      <c r="L904" s="1"/>
      <c r="M904" s="1"/>
      <c r="N904" s="1"/>
      <c r="O904" s="1"/>
      <c r="P904" s="1"/>
      <c r="Q904" s="1"/>
    </row>
    <row r="905" spans="1:17" ht="15.75" customHeight="1">
      <c r="A905" s="1"/>
      <c r="B905" s="1"/>
      <c r="C905" s="1"/>
      <c r="D905" s="1"/>
      <c r="E905" s="1"/>
      <c r="F905" s="1"/>
      <c r="G905" s="1"/>
      <c r="H905" s="1"/>
      <c r="I905" s="1"/>
      <c r="J905" s="1"/>
      <c r="K905" s="1"/>
      <c r="L905" s="1"/>
      <c r="M905" s="1"/>
      <c r="N905" s="1"/>
      <c r="O905" s="1"/>
      <c r="P905" s="1"/>
      <c r="Q905" s="1"/>
    </row>
    <row r="906" spans="1:17" ht="15.75" customHeight="1">
      <c r="A906" s="1"/>
      <c r="B906" s="1"/>
      <c r="C906" s="1"/>
      <c r="D906" s="1"/>
      <c r="E906" s="1"/>
      <c r="F906" s="1"/>
      <c r="G906" s="1"/>
      <c r="H906" s="1"/>
      <c r="I906" s="1"/>
      <c r="J906" s="1"/>
      <c r="K906" s="1"/>
      <c r="L906" s="1"/>
      <c r="M906" s="1"/>
      <c r="N906" s="1"/>
      <c r="O906" s="1"/>
      <c r="P906" s="1"/>
      <c r="Q906" s="1"/>
    </row>
    <row r="907" spans="1:17" ht="15.75" customHeight="1">
      <c r="A907" s="1"/>
      <c r="B907" s="1"/>
      <c r="C907" s="1"/>
      <c r="D907" s="1"/>
      <c r="E907" s="1"/>
      <c r="F907" s="1"/>
      <c r="G907" s="1"/>
      <c r="H907" s="1"/>
      <c r="I907" s="1"/>
      <c r="J907" s="1"/>
      <c r="K907" s="1"/>
      <c r="L907" s="1"/>
      <c r="M907" s="1"/>
      <c r="N907" s="1"/>
      <c r="O907" s="1"/>
      <c r="P907" s="1"/>
      <c r="Q907" s="1"/>
    </row>
    <row r="908" spans="1:17" ht="15.75" customHeight="1">
      <c r="A908" s="1"/>
      <c r="B908" s="1"/>
      <c r="C908" s="1"/>
      <c r="D908" s="1"/>
      <c r="E908" s="1"/>
      <c r="F908" s="1"/>
      <c r="G908" s="1"/>
      <c r="H908" s="1"/>
      <c r="I908" s="1"/>
      <c r="J908" s="1"/>
      <c r="K908" s="1"/>
      <c r="L908" s="1"/>
      <c r="M908" s="1"/>
      <c r="N908" s="1"/>
      <c r="O908" s="1"/>
      <c r="P908" s="1"/>
      <c r="Q908" s="1"/>
    </row>
    <row r="909" spans="1:17" ht="15.75" customHeight="1">
      <c r="A909" s="1"/>
      <c r="B909" s="1"/>
      <c r="C909" s="1"/>
      <c r="D909" s="1"/>
      <c r="E909" s="1"/>
      <c r="F909" s="1"/>
      <c r="G909" s="1"/>
      <c r="H909" s="1"/>
      <c r="I909" s="1"/>
      <c r="J909" s="1"/>
      <c r="K909" s="1"/>
      <c r="L909" s="1"/>
      <c r="M909" s="1"/>
      <c r="N909" s="1"/>
      <c r="O909" s="1"/>
      <c r="P909" s="1"/>
      <c r="Q909" s="1"/>
    </row>
    <row r="910" spans="1:17" ht="15.75" customHeight="1">
      <c r="A910" s="1"/>
      <c r="B910" s="1"/>
      <c r="C910" s="1"/>
      <c r="D910" s="1"/>
      <c r="E910" s="1"/>
      <c r="F910" s="1"/>
      <c r="G910" s="1"/>
      <c r="H910" s="1"/>
      <c r="I910" s="1"/>
      <c r="J910" s="1"/>
      <c r="K910" s="1"/>
      <c r="L910" s="1"/>
      <c r="M910" s="1"/>
      <c r="N910" s="1"/>
      <c r="O910" s="1"/>
      <c r="P910" s="1"/>
      <c r="Q910" s="1"/>
    </row>
    <row r="911" spans="1:17" ht="15.75" customHeight="1">
      <c r="A911" s="1"/>
      <c r="B911" s="1"/>
      <c r="C911" s="1"/>
      <c r="D911" s="1"/>
      <c r="E911" s="1"/>
      <c r="F911" s="1"/>
      <c r="G911" s="1"/>
      <c r="H911" s="1"/>
      <c r="I911" s="1"/>
      <c r="J911" s="1"/>
      <c r="K911" s="1"/>
      <c r="L911" s="1"/>
      <c r="M911" s="1"/>
      <c r="N911" s="1"/>
      <c r="O911" s="1"/>
      <c r="P911" s="1"/>
      <c r="Q911" s="1"/>
    </row>
    <row r="912" spans="1:17" ht="15.75" customHeight="1">
      <c r="A912" s="1"/>
      <c r="B912" s="1"/>
      <c r="C912" s="1"/>
      <c r="D912" s="1"/>
      <c r="E912" s="1"/>
      <c r="F912" s="1"/>
      <c r="G912" s="1"/>
      <c r="H912" s="1"/>
      <c r="I912" s="1"/>
      <c r="J912" s="1"/>
      <c r="K912" s="1"/>
      <c r="L912" s="1"/>
      <c r="M912" s="1"/>
      <c r="N912" s="1"/>
      <c r="O912" s="1"/>
      <c r="P912" s="1"/>
      <c r="Q912" s="1"/>
    </row>
    <row r="913" spans="1:17" ht="15.75" customHeight="1">
      <c r="A913" s="1"/>
      <c r="B913" s="1"/>
      <c r="C913" s="1"/>
      <c r="D913" s="1"/>
      <c r="E913" s="1"/>
      <c r="F913" s="1"/>
      <c r="G913" s="1"/>
      <c r="H913" s="1"/>
      <c r="I913" s="1"/>
      <c r="J913" s="1"/>
      <c r="K913" s="1"/>
      <c r="L913" s="1"/>
      <c r="M913" s="1"/>
      <c r="N913" s="1"/>
      <c r="O913" s="1"/>
      <c r="P913" s="1"/>
      <c r="Q913" s="1"/>
    </row>
    <row r="914" spans="1:17" ht="15.75" customHeight="1">
      <c r="A914" s="1"/>
      <c r="B914" s="1"/>
      <c r="C914" s="1"/>
      <c r="D914" s="1"/>
      <c r="E914" s="1"/>
      <c r="F914" s="1"/>
      <c r="G914" s="1"/>
      <c r="H914" s="1"/>
      <c r="I914" s="1"/>
      <c r="J914" s="1"/>
      <c r="K914" s="1"/>
      <c r="L914" s="1"/>
      <c r="M914" s="1"/>
      <c r="N914" s="1"/>
      <c r="O914" s="1"/>
      <c r="P914" s="1"/>
      <c r="Q914" s="1"/>
    </row>
    <row r="915" spans="1:17" ht="15.75" customHeight="1">
      <c r="A915" s="1"/>
      <c r="B915" s="1"/>
      <c r="C915" s="1"/>
      <c r="D915" s="1"/>
      <c r="E915" s="1"/>
      <c r="F915" s="1"/>
      <c r="G915" s="1"/>
      <c r="H915" s="1"/>
      <c r="I915" s="1"/>
      <c r="J915" s="1"/>
      <c r="K915" s="1"/>
      <c r="L915" s="1"/>
      <c r="M915" s="1"/>
      <c r="N915" s="1"/>
      <c r="O915" s="1"/>
      <c r="P915" s="1"/>
      <c r="Q915" s="1"/>
    </row>
    <row r="916" spans="1:17" ht="15.75" customHeight="1">
      <c r="A916" s="1"/>
      <c r="B916" s="1"/>
      <c r="C916" s="1"/>
      <c r="D916" s="1"/>
      <c r="E916" s="1"/>
      <c r="F916" s="1"/>
      <c r="G916" s="1"/>
      <c r="H916" s="1"/>
      <c r="I916" s="1"/>
      <c r="J916" s="1"/>
      <c r="K916" s="1"/>
      <c r="L916" s="1"/>
      <c r="M916" s="1"/>
      <c r="N916" s="1"/>
      <c r="O916" s="1"/>
      <c r="P916" s="1"/>
      <c r="Q916" s="1"/>
    </row>
    <row r="917" spans="1:17" ht="15.75" customHeight="1">
      <c r="A917" s="1"/>
      <c r="B917" s="1"/>
      <c r="C917" s="1"/>
      <c r="D917" s="1"/>
      <c r="E917" s="1"/>
      <c r="F917" s="1"/>
      <c r="G917" s="1"/>
      <c r="H917" s="1"/>
      <c r="I917" s="1"/>
      <c r="J917" s="1"/>
      <c r="K917" s="1"/>
      <c r="L917" s="1"/>
      <c r="M917" s="1"/>
      <c r="N917" s="1"/>
      <c r="O917" s="1"/>
      <c r="P917" s="1"/>
      <c r="Q917" s="1"/>
    </row>
    <row r="918" spans="1:17" ht="15.75" customHeight="1">
      <c r="A918" s="1"/>
      <c r="B918" s="1"/>
      <c r="C918" s="1"/>
      <c r="D918" s="1"/>
      <c r="E918" s="1"/>
      <c r="F918" s="1"/>
      <c r="G918" s="1"/>
      <c r="H918" s="1"/>
      <c r="I918" s="1"/>
      <c r="J918" s="1"/>
      <c r="K918" s="1"/>
      <c r="L918" s="1"/>
      <c r="M918" s="1"/>
      <c r="N918" s="1"/>
      <c r="O918" s="1"/>
      <c r="P918" s="1"/>
      <c r="Q918" s="1"/>
    </row>
    <row r="919" spans="1:17" ht="15.75" customHeight="1">
      <c r="A919" s="1"/>
      <c r="B919" s="1"/>
      <c r="C919" s="1"/>
      <c r="D919" s="1"/>
      <c r="E919" s="1"/>
      <c r="F919" s="1"/>
      <c r="G919" s="1"/>
      <c r="H919" s="1"/>
      <c r="I919" s="1"/>
      <c r="J919" s="1"/>
      <c r="K919" s="1"/>
      <c r="L919" s="1"/>
      <c r="M919" s="1"/>
      <c r="N919" s="1"/>
      <c r="O919" s="1"/>
      <c r="P919" s="1"/>
      <c r="Q919" s="1"/>
    </row>
    <row r="920" spans="1:17" ht="15.75" customHeight="1">
      <c r="A920" s="1"/>
      <c r="B920" s="1"/>
      <c r="C920" s="1"/>
      <c r="D920" s="1"/>
      <c r="E920" s="1"/>
      <c r="F920" s="1"/>
      <c r="G920" s="1"/>
      <c r="H920" s="1"/>
      <c r="I920" s="1"/>
      <c r="J920" s="1"/>
      <c r="K920" s="1"/>
      <c r="L920" s="1"/>
      <c r="M920" s="1"/>
      <c r="N920" s="1"/>
      <c r="O920" s="1"/>
      <c r="P920" s="1"/>
      <c r="Q920" s="1"/>
    </row>
    <row r="921" spans="1:17" ht="15.75" customHeight="1">
      <c r="A921" s="1"/>
      <c r="B921" s="1"/>
      <c r="C921" s="1"/>
      <c r="D921" s="1"/>
      <c r="E921" s="1"/>
      <c r="F921" s="1"/>
      <c r="G921" s="1"/>
      <c r="H921" s="1"/>
      <c r="I921" s="1"/>
      <c r="J921" s="1"/>
      <c r="K921" s="1"/>
      <c r="L921" s="1"/>
      <c r="M921" s="1"/>
      <c r="N921" s="1"/>
      <c r="O921" s="1"/>
      <c r="P921" s="1"/>
      <c r="Q921" s="1"/>
    </row>
    <row r="922" spans="1:17" ht="15.75" customHeight="1">
      <c r="A922" s="1"/>
      <c r="B922" s="1"/>
      <c r="C922" s="1"/>
      <c r="D922" s="1"/>
      <c r="E922" s="1"/>
      <c r="F922" s="1"/>
      <c r="G922" s="1"/>
      <c r="H922" s="1"/>
      <c r="I922" s="1"/>
      <c r="J922" s="1"/>
      <c r="K922" s="1"/>
      <c r="L922" s="1"/>
      <c r="M922" s="1"/>
      <c r="N922" s="1"/>
      <c r="O922" s="1"/>
      <c r="P922" s="1"/>
      <c r="Q922" s="1"/>
    </row>
    <row r="923" spans="1:17" ht="15.75" customHeight="1">
      <c r="A923" s="1"/>
      <c r="B923" s="1"/>
      <c r="C923" s="1"/>
      <c r="D923" s="1"/>
      <c r="E923" s="1"/>
      <c r="F923" s="1"/>
      <c r="G923" s="1"/>
      <c r="H923" s="1"/>
      <c r="I923" s="1"/>
      <c r="J923" s="1"/>
      <c r="K923" s="1"/>
      <c r="L923" s="1"/>
      <c r="M923" s="1"/>
      <c r="N923" s="1"/>
      <c r="O923" s="1"/>
      <c r="P923" s="1"/>
      <c r="Q923" s="1"/>
    </row>
    <row r="924" spans="1:17" ht="15.75" customHeight="1">
      <c r="A924" s="1"/>
      <c r="B924" s="1"/>
      <c r="C924" s="1"/>
      <c r="D924" s="1"/>
      <c r="E924" s="1"/>
      <c r="F924" s="1"/>
      <c r="G924" s="1"/>
      <c r="H924" s="1"/>
      <c r="I924" s="1"/>
      <c r="J924" s="1"/>
      <c r="K924" s="1"/>
      <c r="L924" s="1"/>
      <c r="M924" s="1"/>
      <c r="N924" s="1"/>
      <c r="O924" s="1"/>
      <c r="P924" s="1"/>
      <c r="Q924" s="1"/>
    </row>
    <row r="925" spans="1:17" ht="15.75" customHeight="1">
      <c r="A925" s="1"/>
      <c r="B925" s="1"/>
      <c r="C925" s="1"/>
      <c r="D925" s="1"/>
      <c r="E925" s="1"/>
      <c r="F925" s="1"/>
      <c r="G925" s="1"/>
      <c r="H925" s="1"/>
      <c r="I925" s="1"/>
      <c r="J925" s="1"/>
      <c r="K925" s="1"/>
      <c r="L925" s="1"/>
      <c r="M925" s="1"/>
      <c r="N925" s="1"/>
      <c r="O925" s="1"/>
      <c r="P925" s="1"/>
      <c r="Q925" s="1"/>
    </row>
    <row r="926" spans="1:17" ht="15.75" customHeight="1">
      <c r="A926" s="1"/>
      <c r="B926" s="1"/>
      <c r="C926" s="1"/>
      <c r="D926" s="1"/>
      <c r="E926" s="1"/>
      <c r="F926" s="1"/>
      <c r="G926" s="1"/>
      <c r="H926" s="1"/>
      <c r="I926" s="1"/>
      <c r="J926" s="1"/>
      <c r="K926" s="1"/>
      <c r="L926" s="1"/>
      <c r="M926" s="1"/>
      <c r="N926" s="1"/>
      <c r="O926" s="1"/>
      <c r="P926" s="1"/>
      <c r="Q926" s="1"/>
    </row>
    <row r="927" spans="1:17" ht="15.75" customHeight="1">
      <c r="A927" s="1"/>
      <c r="B927" s="1"/>
      <c r="C927" s="1"/>
      <c r="D927" s="1"/>
      <c r="E927" s="1"/>
      <c r="F927" s="1"/>
      <c r="G927" s="1"/>
      <c r="H927" s="1"/>
      <c r="I927" s="1"/>
      <c r="J927" s="1"/>
      <c r="K927" s="1"/>
      <c r="L927" s="1"/>
      <c r="M927" s="1"/>
      <c r="N927" s="1"/>
      <c r="O927" s="1"/>
      <c r="P927" s="1"/>
      <c r="Q927" s="1"/>
    </row>
    <row r="928" spans="1:17" ht="15.75" customHeight="1">
      <c r="A928" s="1"/>
      <c r="B928" s="1"/>
      <c r="C928" s="1"/>
      <c r="D928" s="1"/>
      <c r="E928" s="1"/>
      <c r="F928" s="1"/>
      <c r="G928" s="1"/>
      <c r="H928" s="1"/>
      <c r="I928" s="1"/>
      <c r="J928" s="1"/>
      <c r="K928" s="1"/>
      <c r="L928" s="1"/>
      <c r="M928" s="1"/>
      <c r="N928" s="1"/>
      <c r="O928" s="1"/>
      <c r="P928" s="1"/>
      <c r="Q928" s="1"/>
    </row>
    <row r="929" spans="1:17" ht="15.75" customHeight="1">
      <c r="A929" s="1"/>
      <c r="B929" s="1"/>
      <c r="C929" s="1"/>
      <c r="D929" s="1"/>
      <c r="E929" s="1"/>
      <c r="F929" s="1"/>
      <c r="G929" s="1"/>
      <c r="H929" s="1"/>
      <c r="I929" s="1"/>
      <c r="J929" s="1"/>
      <c r="K929" s="1"/>
      <c r="L929" s="1"/>
      <c r="M929" s="1"/>
      <c r="N929" s="1"/>
      <c r="O929" s="1"/>
      <c r="P929" s="1"/>
      <c r="Q929" s="1"/>
    </row>
    <row r="930" spans="1:17" ht="15.75" customHeight="1">
      <c r="A930" s="1"/>
      <c r="B930" s="1"/>
      <c r="C930" s="1"/>
      <c r="D930" s="1"/>
      <c r="E930" s="1"/>
      <c r="F930" s="1"/>
      <c r="G930" s="1"/>
      <c r="H930" s="1"/>
      <c r="I930" s="1"/>
      <c r="J930" s="1"/>
      <c r="K930" s="1"/>
      <c r="L930" s="1"/>
      <c r="M930" s="1"/>
      <c r="N930" s="1"/>
      <c r="O930" s="1"/>
      <c r="P930" s="1"/>
      <c r="Q930" s="1"/>
    </row>
    <row r="931" spans="1:17" ht="15.75" customHeight="1">
      <c r="A931" s="1"/>
      <c r="B931" s="1"/>
      <c r="C931" s="1"/>
      <c r="D931" s="1"/>
      <c r="E931" s="1"/>
      <c r="F931" s="1"/>
      <c r="G931" s="1"/>
      <c r="H931" s="1"/>
      <c r="I931" s="1"/>
      <c r="J931" s="1"/>
      <c r="K931" s="1"/>
      <c r="L931" s="1"/>
      <c r="M931" s="1"/>
      <c r="N931" s="1"/>
      <c r="O931" s="1"/>
      <c r="P931" s="1"/>
      <c r="Q931" s="1"/>
    </row>
    <row r="932" spans="1:17" ht="15.75" customHeight="1">
      <c r="A932" s="1"/>
      <c r="B932" s="1"/>
      <c r="C932" s="1"/>
      <c r="D932" s="1"/>
      <c r="E932" s="1"/>
      <c r="F932" s="1"/>
      <c r="G932" s="1"/>
      <c r="H932" s="1"/>
      <c r="I932" s="1"/>
      <c r="J932" s="1"/>
      <c r="K932" s="1"/>
      <c r="L932" s="1"/>
      <c r="M932" s="1"/>
      <c r="N932" s="1"/>
      <c r="O932" s="1"/>
      <c r="P932" s="1"/>
      <c r="Q932" s="1"/>
    </row>
    <row r="933" spans="1:17" ht="15.75" customHeight="1">
      <c r="A933" s="1"/>
      <c r="B933" s="1"/>
      <c r="C933" s="1"/>
      <c r="D933" s="1"/>
      <c r="E933" s="1"/>
      <c r="F933" s="1"/>
      <c r="G933" s="1"/>
      <c r="H933" s="1"/>
      <c r="I933" s="1"/>
      <c r="J933" s="1"/>
      <c r="K933" s="1"/>
      <c r="L933" s="1"/>
      <c r="M933" s="1"/>
      <c r="N933" s="1"/>
      <c r="O933" s="1"/>
      <c r="P933" s="1"/>
      <c r="Q933" s="1"/>
    </row>
    <row r="934" spans="1:17" ht="15.75" customHeight="1">
      <c r="A934" s="1"/>
      <c r="B934" s="1"/>
      <c r="C934" s="1"/>
      <c r="D934" s="1"/>
      <c r="E934" s="1"/>
      <c r="F934" s="1"/>
      <c r="G934" s="1"/>
      <c r="H934" s="1"/>
      <c r="I934" s="1"/>
      <c r="J934" s="1"/>
      <c r="K934" s="1"/>
      <c r="L934" s="1"/>
      <c r="M934" s="1"/>
      <c r="N934" s="1"/>
      <c r="O934" s="1"/>
      <c r="P934" s="1"/>
      <c r="Q934" s="1"/>
    </row>
    <row r="935" spans="1:17" ht="15.75" customHeight="1">
      <c r="A935" s="1"/>
      <c r="B935" s="1"/>
      <c r="C935" s="1"/>
      <c r="D935" s="1"/>
      <c r="E935" s="1"/>
      <c r="F935" s="1"/>
      <c r="G935" s="1"/>
      <c r="H935" s="1"/>
      <c r="I935" s="1"/>
      <c r="J935" s="1"/>
      <c r="K935" s="1"/>
      <c r="L935" s="1"/>
      <c r="M935" s="1"/>
      <c r="N935" s="1"/>
      <c r="O935" s="1"/>
      <c r="P935" s="1"/>
      <c r="Q935" s="1"/>
    </row>
    <row r="936" spans="1:17" ht="15.75" customHeight="1">
      <c r="A936" s="1"/>
      <c r="B936" s="1"/>
      <c r="C936" s="1"/>
      <c r="D936" s="1"/>
      <c r="E936" s="1"/>
      <c r="F936" s="1"/>
      <c r="G936" s="1"/>
      <c r="H936" s="1"/>
      <c r="I936" s="1"/>
      <c r="J936" s="1"/>
      <c r="K936" s="1"/>
      <c r="L936" s="1"/>
      <c r="M936" s="1"/>
      <c r="N936" s="1"/>
      <c r="O936" s="1"/>
      <c r="P936" s="1"/>
      <c r="Q936" s="1"/>
    </row>
    <row r="937" spans="1:17" ht="15.75" customHeight="1">
      <c r="A937" s="1"/>
      <c r="B937" s="1"/>
      <c r="C937" s="1"/>
      <c r="D937" s="1"/>
      <c r="E937" s="1"/>
      <c r="F937" s="1"/>
      <c r="G937" s="1"/>
      <c r="H937" s="1"/>
      <c r="I937" s="1"/>
      <c r="J937" s="1"/>
      <c r="K937" s="1"/>
      <c r="L937" s="1"/>
      <c r="M937" s="1"/>
      <c r="N937" s="1"/>
      <c r="O937" s="1"/>
      <c r="P937" s="1"/>
      <c r="Q937" s="1"/>
    </row>
    <row r="938" spans="1:17" ht="15.75" customHeight="1">
      <c r="A938" s="1"/>
      <c r="B938" s="1"/>
      <c r="C938" s="1"/>
      <c r="D938" s="1"/>
      <c r="E938" s="1"/>
      <c r="F938" s="1"/>
      <c r="G938" s="1"/>
      <c r="H938" s="1"/>
      <c r="I938" s="1"/>
      <c r="J938" s="1"/>
      <c r="K938" s="1"/>
      <c r="L938" s="1"/>
      <c r="M938" s="1"/>
      <c r="N938" s="1"/>
      <c r="O938" s="1"/>
      <c r="P938" s="1"/>
      <c r="Q938" s="1"/>
    </row>
    <row r="939" spans="1:17" ht="15.75" customHeight="1">
      <c r="A939" s="1"/>
      <c r="B939" s="1"/>
      <c r="C939" s="1"/>
      <c r="D939" s="1"/>
      <c r="E939" s="1"/>
      <c r="F939" s="1"/>
      <c r="G939" s="1"/>
      <c r="H939" s="1"/>
      <c r="I939" s="1"/>
      <c r="J939" s="1"/>
      <c r="K939" s="1"/>
      <c r="L939" s="1"/>
      <c r="M939" s="1"/>
      <c r="N939" s="1"/>
      <c r="O939" s="1"/>
      <c r="P939" s="1"/>
      <c r="Q939" s="1"/>
    </row>
    <row r="940" spans="1:17" ht="15.75" customHeight="1">
      <c r="A940" s="1"/>
      <c r="B940" s="1"/>
      <c r="C940" s="1"/>
      <c r="D940" s="1"/>
      <c r="E940" s="1"/>
      <c r="F940" s="1"/>
      <c r="G940" s="1"/>
      <c r="H940" s="1"/>
      <c r="I940" s="1"/>
      <c r="J940" s="1"/>
      <c r="K940" s="1"/>
      <c r="L940" s="1"/>
      <c r="M940" s="1"/>
      <c r="N940" s="1"/>
      <c r="O940" s="1"/>
      <c r="P940" s="1"/>
      <c r="Q940" s="1"/>
    </row>
    <row r="941" spans="1:17" ht="15.75" customHeight="1">
      <c r="A941" s="1"/>
      <c r="B941" s="1"/>
      <c r="C941" s="1"/>
      <c r="D941" s="1"/>
      <c r="E941" s="1"/>
      <c r="F941" s="1"/>
      <c r="G941" s="1"/>
      <c r="H941" s="1"/>
      <c r="I941" s="1"/>
      <c r="J941" s="1"/>
      <c r="K941" s="1"/>
      <c r="L941" s="1"/>
      <c r="M941" s="1"/>
      <c r="N941" s="1"/>
      <c r="O941" s="1"/>
      <c r="P941" s="1"/>
      <c r="Q941" s="1"/>
    </row>
    <row r="942" spans="1:17" ht="15.75" customHeight="1">
      <c r="A942" s="1"/>
      <c r="B942" s="1"/>
      <c r="C942" s="1"/>
      <c r="D942" s="1"/>
      <c r="E942" s="1"/>
      <c r="F942" s="1"/>
      <c r="G942" s="1"/>
      <c r="H942" s="1"/>
      <c r="I942" s="1"/>
      <c r="J942" s="1"/>
      <c r="K942" s="1"/>
      <c r="L942" s="1"/>
      <c r="M942" s="1"/>
      <c r="N942" s="1"/>
      <c r="O942" s="1"/>
      <c r="P942" s="1"/>
      <c r="Q942" s="1"/>
    </row>
    <row r="943" spans="1:17" ht="15.75" customHeight="1">
      <c r="A943" s="1"/>
      <c r="B943" s="1"/>
      <c r="C943" s="1"/>
      <c r="D943" s="1"/>
      <c r="E943" s="1"/>
      <c r="F943" s="1"/>
      <c r="G943" s="1"/>
      <c r="H943" s="1"/>
      <c r="I943" s="1"/>
      <c r="J943" s="1"/>
      <c r="K943" s="1"/>
      <c r="L943" s="1"/>
      <c r="M943" s="1"/>
      <c r="N943" s="1"/>
      <c r="O943" s="1"/>
      <c r="P943" s="1"/>
      <c r="Q943" s="1"/>
    </row>
    <row r="944" spans="1:17" ht="15.75" customHeight="1">
      <c r="A944" s="1"/>
      <c r="B944" s="1"/>
      <c r="C944" s="1"/>
      <c r="D944" s="1"/>
      <c r="E944" s="1"/>
      <c r="F944" s="1"/>
      <c r="G944" s="1"/>
      <c r="H944" s="1"/>
      <c r="I944" s="1"/>
      <c r="J944" s="1"/>
      <c r="K944" s="1"/>
      <c r="L944" s="1"/>
      <c r="M944" s="1"/>
      <c r="N944" s="1"/>
      <c r="O944" s="1"/>
      <c r="P944" s="1"/>
      <c r="Q944" s="1"/>
    </row>
    <row r="945" spans="1:17" ht="15.75" customHeight="1">
      <c r="A945" s="1"/>
      <c r="B945" s="1"/>
      <c r="C945" s="1"/>
      <c r="D945" s="1"/>
      <c r="E945" s="1"/>
      <c r="F945" s="1"/>
      <c r="G945" s="1"/>
      <c r="H945" s="1"/>
      <c r="I945" s="1"/>
      <c r="J945" s="1"/>
      <c r="K945" s="1"/>
      <c r="L945" s="1"/>
      <c r="M945" s="1"/>
      <c r="N945" s="1"/>
      <c r="O945" s="1"/>
      <c r="P945" s="1"/>
      <c r="Q945" s="1"/>
    </row>
    <row r="946" spans="1:17" ht="15.75" customHeight="1">
      <c r="A946" s="1"/>
      <c r="B946" s="1"/>
      <c r="C946" s="1"/>
      <c r="D946" s="1"/>
      <c r="E946" s="1"/>
      <c r="F946" s="1"/>
      <c r="G946" s="1"/>
      <c r="H946" s="1"/>
      <c r="I946" s="1"/>
      <c r="J946" s="1"/>
      <c r="K946" s="1"/>
      <c r="L946" s="1"/>
      <c r="M946" s="1"/>
      <c r="N946" s="1"/>
      <c r="O946" s="1"/>
      <c r="P946" s="1"/>
      <c r="Q946" s="1"/>
    </row>
    <row r="947" spans="1:17" ht="15.75" customHeight="1">
      <c r="A947" s="1"/>
      <c r="B947" s="1"/>
      <c r="C947" s="1"/>
      <c r="D947" s="1"/>
      <c r="E947" s="1"/>
      <c r="F947" s="1"/>
      <c r="G947" s="1"/>
      <c r="H947" s="1"/>
      <c r="I947" s="1"/>
      <c r="J947" s="1"/>
      <c r="K947" s="1"/>
      <c r="L947" s="1"/>
      <c r="M947" s="1"/>
      <c r="N947" s="1"/>
      <c r="O947" s="1"/>
      <c r="P947" s="1"/>
      <c r="Q947" s="1"/>
    </row>
    <row r="948" spans="1:17" ht="15.75" customHeight="1">
      <c r="A948" s="1"/>
      <c r="B948" s="1"/>
      <c r="C948" s="1"/>
      <c r="D948" s="1"/>
      <c r="E948" s="1"/>
      <c r="F948" s="1"/>
      <c r="G948" s="1"/>
      <c r="H948" s="1"/>
      <c r="I948" s="1"/>
      <c r="J948" s="1"/>
      <c r="K948" s="1"/>
      <c r="L948" s="1"/>
      <c r="M948" s="1"/>
      <c r="N948" s="1"/>
      <c r="O948" s="1"/>
      <c r="P948" s="1"/>
      <c r="Q948" s="1"/>
    </row>
    <row r="949" spans="1:17" ht="15.75" customHeight="1">
      <c r="A949" s="1"/>
      <c r="B949" s="1"/>
      <c r="C949" s="1"/>
      <c r="D949" s="1"/>
      <c r="E949" s="1"/>
      <c r="F949" s="1"/>
      <c r="G949" s="1"/>
      <c r="H949" s="1"/>
      <c r="I949" s="1"/>
      <c r="J949" s="1"/>
      <c r="K949" s="1"/>
      <c r="L949" s="1"/>
      <c r="M949" s="1"/>
      <c r="N949" s="1"/>
      <c r="O949" s="1"/>
      <c r="P949" s="1"/>
      <c r="Q949" s="1"/>
    </row>
    <row r="950" spans="1:17" ht="15.75" customHeight="1">
      <c r="A950" s="1"/>
      <c r="B950" s="1"/>
      <c r="C950" s="1"/>
      <c r="D950" s="1"/>
      <c r="E950" s="1"/>
      <c r="F950" s="1"/>
      <c r="G950" s="1"/>
      <c r="H950" s="1"/>
      <c r="I950" s="1"/>
      <c r="J950" s="1"/>
      <c r="K950" s="1"/>
      <c r="L950" s="1"/>
      <c r="M950" s="1"/>
      <c r="N950" s="1"/>
      <c r="O950" s="1"/>
      <c r="P950" s="1"/>
      <c r="Q950" s="1"/>
    </row>
    <row r="951" spans="1:17" ht="15.75" customHeight="1">
      <c r="A951" s="1"/>
      <c r="B951" s="1"/>
      <c r="C951" s="1"/>
      <c r="D951" s="1"/>
      <c r="E951" s="1"/>
      <c r="F951" s="1"/>
      <c r="G951" s="1"/>
      <c r="H951" s="1"/>
      <c r="I951" s="1"/>
      <c r="J951" s="1"/>
      <c r="K951" s="1"/>
      <c r="L951" s="1"/>
      <c r="M951" s="1"/>
      <c r="N951" s="1"/>
      <c r="O951" s="1"/>
      <c r="P951" s="1"/>
      <c r="Q951" s="1"/>
    </row>
    <row r="952" spans="1:17" ht="15.75" customHeight="1">
      <c r="A952" s="1"/>
      <c r="B952" s="1"/>
      <c r="C952" s="1"/>
      <c r="D952" s="1"/>
      <c r="E952" s="1"/>
      <c r="F952" s="1"/>
      <c r="G952" s="1"/>
      <c r="H952" s="1"/>
      <c r="I952" s="1"/>
      <c r="J952" s="1"/>
      <c r="K952" s="1"/>
      <c r="L952" s="1"/>
      <c r="M952" s="1"/>
      <c r="N952" s="1"/>
      <c r="O952" s="1"/>
      <c r="P952" s="1"/>
      <c r="Q952" s="1"/>
    </row>
    <row r="953" spans="1:17" ht="15.75" customHeight="1">
      <c r="A953" s="1"/>
      <c r="B953" s="1"/>
      <c r="C953" s="1"/>
      <c r="D953" s="1"/>
      <c r="E953" s="1"/>
      <c r="F953" s="1"/>
      <c r="G953" s="1"/>
      <c r="H953" s="1"/>
      <c r="I953" s="1"/>
      <c r="J953" s="1"/>
      <c r="K953" s="1"/>
      <c r="L953" s="1"/>
      <c r="M953" s="1"/>
      <c r="N953" s="1"/>
      <c r="O953" s="1"/>
      <c r="P953" s="1"/>
      <c r="Q953" s="1"/>
    </row>
    <row r="954" spans="1:17" ht="15.75" customHeight="1">
      <c r="A954" s="1"/>
      <c r="B954" s="1"/>
      <c r="C954" s="1"/>
      <c r="D954" s="1"/>
      <c r="E954" s="1"/>
      <c r="F954" s="1"/>
      <c r="G954" s="1"/>
      <c r="H954" s="1"/>
      <c r="I954" s="1"/>
      <c r="J954" s="1"/>
      <c r="K954" s="1"/>
      <c r="L954" s="1"/>
      <c r="M954" s="1"/>
      <c r="N954" s="1"/>
      <c r="O954" s="1"/>
      <c r="P954" s="1"/>
      <c r="Q954" s="1"/>
    </row>
    <row r="955" spans="1:17" ht="15.75" customHeight="1">
      <c r="A955" s="1"/>
      <c r="B955" s="1"/>
      <c r="C955" s="1"/>
      <c r="D955" s="1"/>
      <c r="E955" s="1"/>
      <c r="F955" s="1"/>
      <c r="G955" s="1"/>
      <c r="H955" s="1"/>
      <c r="I955" s="1"/>
      <c r="J955" s="1"/>
      <c r="K955" s="1"/>
      <c r="L955" s="1"/>
      <c r="M955" s="1"/>
      <c r="N955" s="1"/>
      <c r="O955" s="1"/>
      <c r="P955" s="1"/>
      <c r="Q955" s="1"/>
    </row>
    <row r="956" spans="1:17" ht="15.75" customHeight="1">
      <c r="A956" s="1"/>
      <c r="B956" s="1"/>
      <c r="C956" s="1"/>
      <c r="D956" s="1"/>
      <c r="E956" s="1"/>
      <c r="F956" s="1"/>
      <c r="G956" s="1"/>
      <c r="H956" s="1"/>
      <c r="I956" s="1"/>
      <c r="J956" s="1"/>
      <c r="K956" s="1"/>
      <c r="L956" s="1"/>
      <c r="M956" s="1"/>
      <c r="N956" s="1"/>
      <c r="O956" s="1"/>
      <c r="P956" s="1"/>
      <c r="Q956" s="1"/>
    </row>
    <row r="957" spans="1:17" ht="15.75" customHeight="1">
      <c r="A957" s="1"/>
      <c r="B957" s="1"/>
      <c r="C957" s="1"/>
      <c r="D957" s="1"/>
      <c r="E957" s="1"/>
      <c r="F957" s="1"/>
      <c r="G957" s="1"/>
      <c r="H957" s="1"/>
      <c r="I957" s="1"/>
      <c r="J957" s="1"/>
      <c r="K957" s="1"/>
      <c r="L957" s="1"/>
      <c r="M957" s="1"/>
      <c r="N957" s="1"/>
      <c r="O957" s="1"/>
      <c r="P957" s="1"/>
      <c r="Q957" s="1"/>
    </row>
    <row r="958" spans="1:17" ht="15.75" customHeight="1">
      <c r="A958" s="1"/>
      <c r="B958" s="1"/>
      <c r="C958" s="1"/>
      <c r="D958" s="1"/>
      <c r="E958" s="1"/>
      <c r="F958" s="1"/>
      <c r="G958" s="1"/>
      <c r="H958" s="1"/>
      <c r="I958" s="1"/>
      <c r="J958" s="1"/>
      <c r="K958" s="1"/>
      <c r="L958" s="1"/>
      <c r="M958" s="1"/>
      <c r="N958" s="1"/>
      <c r="O958" s="1"/>
      <c r="P958" s="1"/>
      <c r="Q958" s="1"/>
    </row>
    <row r="959" spans="1:17" ht="15.75" customHeight="1">
      <c r="A959" s="1"/>
      <c r="B959" s="1"/>
      <c r="C959" s="1"/>
      <c r="D959" s="1"/>
      <c r="E959" s="1"/>
      <c r="F959" s="1"/>
      <c r="G959" s="1"/>
      <c r="H959" s="1"/>
      <c r="I959" s="1"/>
      <c r="J959" s="1"/>
      <c r="K959" s="1"/>
      <c r="L959" s="1"/>
      <c r="M959" s="1"/>
      <c r="N959" s="1"/>
      <c r="O959" s="1"/>
      <c r="P959" s="1"/>
      <c r="Q959" s="1"/>
    </row>
    <row r="960" spans="1:17" ht="15.75" customHeight="1">
      <c r="A960" s="1"/>
      <c r="B960" s="1"/>
      <c r="C960" s="1"/>
      <c r="D960" s="1"/>
      <c r="E960" s="1"/>
      <c r="F960" s="1"/>
      <c r="G960" s="1"/>
      <c r="H960" s="1"/>
      <c r="I960" s="1"/>
      <c r="J960" s="1"/>
      <c r="K960" s="1"/>
      <c r="L960" s="1"/>
      <c r="M960" s="1"/>
      <c r="N960" s="1"/>
      <c r="O960" s="1"/>
      <c r="P960" s="1"/>
      <c r="Q960" s="1"/>
    </row>
    <row r="961" spans="1:17" ht="15.75" customHeight="1">
      <c r="A961" s="1"/>
      <c r="B961" s="1"/>
      <c r="C961" s="1"/>
      <c r="D961" s="1"/>
      <c r="E961" s="1"/>
      <c r="F961" s="1"/>
      <c r="G961" s="1"/>
      <c r="H961" s="1"/>
      <c r="I961" s="1"/>
      <c r="J961" s="1"/>
      <c r="K961" s="1"/>
      <c r="L961" s="1"/>
      <c r="M961" s="1"/>
      <c r="N961" s="1"/>
      <c r="O961" s="1"/>
      <c r="P961" s="1"/>
      <c r="Q961" s="1"/>
    </row>
    <row r="962" spans="1:17" ht="15.75" customHeight="1">
      <c r="A962" s="1"/>
      <c r="B962" s="1"/>
      <c r="C962" s="1"/>
      <c r="D962" s="1"/>
      <c r="E962" s="1"/>
      <c r="F962" s="1"/>
      <c r="G962" s="1"/>
      <c r="H962" s="1"/>
      <c r="I962" s="1"/>
      <c r="J962" s="1"/>
      <c r="K962" s="1"/>
      <c r="L962" s="1"/>
      <c r="M962" s="1"/>
      <c r="N962" s="1"/>
      <c r="O962" s="1"/>
      <c r="P962" s="1"/>
      <c r="Q962" s="1"/>
    </row>
    <row r="963" spans="1:17" ht="15.75" customHeight="1">
      <c r="A963" s="1"/>
      <c r="B963" s="1"/>
      <c r="C963" s="1"/>
      <c r="D963" s="1"/>
      <c r="E963" s="1"/>
      <c r="F963" s="1"/>
      <c r="G963" s="1"/>
      <c r="H963" s="1"/>
      <c r="I963" s="1"/>
      <c r="J963" s="1"/>
      <c r="K963" s="1"/>
      <c r="L963" s="1"/>
      <c r="M963" s="1"/>
      <c r="N963" s="1"/>
      <c r="O963" s="1"/>
      <c r="P963" s="1"/>
      <c r="Q963" s="1"/>
    </row>
    <row r="964" spans="1:17" ht="15.75" customHeight="1">
      <c r="A964" s="1"/>
      <c r="B964" s="1"/>
      <c r="C964" s="1"/>
      <c r="D964" s="1"/>
      <c r="E964" s="1"/>
      <c r="F964" s="1"/>
      <c r="G964" s="1"/>
      <c r="H964" s="1"/>
      <c r="I964" s="1"/>
      <c r="J964" s="1"/>
      <c r="K964" s="1"/>
      <c r="L964" s="1"/>
      <c r="M964" s="1"/>
      <c r="N964" s="1"/>
      <c r="O964" s="1"/>
      <c r="P964" s="1"/>
      <c r="Q964" s="1"/>
    </row>
    <row r="965" spans="1:17" ht="15.75" customHeight="1">
      <c r="A965" s="1"/>
      <c r="B965" s="1"/>
      <c r="C965" s="1"/>
      <c r="D965" s="1"/>
      <c r="E965" s="1"/>
      <c r="F965" s="1"/>
      <c r="G965" s="1"/>
      <c r="H965" s="1"/>
      <c r="I965" s="1"/>
      <c r="J965" s="1"/>
      <c r="K965" s="1"/>
      <c r="L965" s="1"/>
      <c r="M965" s="1"/>
      <c r="N965" s="1"/>
      <c r="O965" s="1"/>
      <c r="P965" s="1"/>
      <c r="Q965" s="1"/>
    </row>
    <row r="966" spans="1:17" ht="15.75" customHeight="1">
      <c r="A966" s="1"/>
      <c r="B966" s="1"/>
      <c r="C966" s="1"/>
      <c r="D966" s="1"/>
      <c r="E966" s="1"/>
      <c r="F966" s="1"/>
      <c r="G966" s="1"/>
      <c r="H966" s="1"/>
      <c r="I966" s="1"/>
      <c r="J966" s="1"/>
      <c r="K966" s="1"/>
      <c r="L966" s="1"/>
      <c r="M966" s="1"/>
      <c r="N966" s="1"/>
      <c r="O966" s="1"/>
      <c r="P966" s="1"/>
      <c r="Q966" s="1"/>
    </row>
    <row r="967" spans="1:17" ht="15.75" customHeight="1">
      <c r="A967" s="1"/>
      <c r="B967" s="1"/>
      <c r="C967" s="1"/>
      <c r="D967" s="1"/>
      <c r="E967" s="1"/>
      <c r="F967" s="1"/>
      <c r="G967" s="1"/>
      <c r="H967" s="1"/>
      <c r="I967" s="1"/>
      <c r="J967" s="1"/>
      <c r="K967" s="1"/>
      <c r="L967" s="1"/>
      <c r="M967" s="1"/>
      <c r="N967" s="1"/>
      <c r="O967" s="1"/>
      <c r="P967" s="1"/>
      <c r="Q967" s="1"/>
    </row>
    <row r="968" spans="1:17" ht="15.75" customHeight="1">
      <c r="A968" s="1"/>
      <c r="B968" s="1"/>
      <c r="C968" s="1"/>
      <c r="D968" s="1"/>
      <c r="E968" s="1"/>
      <c r="F968" s="1"/>
      <c r="G968" s="1"/>
      <c r="H968" s="1"/>
      <c r="I968" s="1"/>
      <c r="J968" s="1"/>
      <c r="K968" s="1"/>
      <c r="L968" s="1"/>
      <c r="M968" s="1"/>
      <c r="N968" s="1"/>
      <c r="O968" s="1"/>
      <c r="P968" s="1"/>
      <c r="Q968" s="1"/>
    </row>
    <row r="969" spans="1:17" ht="15.75" customHeight="1">
      <c r="A969" s="1"/>
      <c r="B969" s="1"/>
      <c r="C969" s="1"/>
      <c r="D969" s="1"/>
      <c r="E969" s="1"/>
      <c r="F969" s="1"/>
      <c r="G969" s="1"/>
      <c r="H969" s="1"/>
      <c r="I969" s="1"/>
      <c r="J969" s="1"/>
      <c r="K969" s="1"/>
      <c r="L969" s="1"/>
      <c r="M969" s="1"/>
      <c r="N969" s="1"/>
      <c r="O969" s="1"/>
      <c r="P969" s="1"/>
      <c r="Q969" s="1"/>
    </row>
    <row r="970" spans="1:17" ht="15.75" customHeight="1">
      <c r="A970" s="1"/>
      <c r="B970" s="1"/>
      <c r="C970" s="1"/>
      <c r="D970" s="1"/>
      <c r="E970" s="1"/>
      <c r="F970" s="1"/>
      <c r="G970" s="1"/>
      <c r="H970" s="1"/>
      <c r="I970" s="1"/>
      <c r="J970" s="1"/>
      <c r="K970" s="1"/>
      <c r="L970" s="1"/>
      <c r="M970" s="1"/>
      <c r="N970" s="1"/>
      <c r="O970" s="1"/>
      <c r="P970" s="1"/>
      <c r="Q970" s="1"/>
    </row>
    <row r="971" spans="1:17" ht="15.75" customHeight="1">
      <c r="A971" s="1"/>
      <c r="B971" s="1"/>
      <c r="C971" s="1"/>
      <c r="D971" s="1"/>
      <c r="E971" s="1"/>
      <c r="F971" s="1"/>
      <c r="G971" s="1"/>
      <c r="H971" s="1"/>
      <c r="I971" s="1"/>
      <c r="J971" s="1"/>
      <c r="K971" s="1"/>
      <c r="L971" s="1"/>
      <c r="M971" s="1"/>
      <c r="N971" s="1"/>
      <c r="O971" s="1"/>
      <c r="P971" s="1"/>
      <c r="Q971" s="1"/>
    </row>
    <row r="972" spans="1:17" ht="15.75" customHeight="1">
      <c r="A972" s="1"/>
      <c r="B972" s="1"/>
      <c r="C972" s="1"/>
      <c r="D972" s="1"/>
      <c r="E972" s="1"/>
      <c r="F972" s="1"/>
      <c r="G972" s="1"/>
      <c r="H972" s="1"/>
      <c r="I972" s="1"/>
      <c r="J972" s="1"/>
      <c r="K972" s="1"/>
      <c r="L972" s="1"/>
      <c r="M972" s="1"/>
      <c r="N972" s="1"/>
      <c r="O972" s="1"/>
      <c r="P972" s="1"/>
      <c r="Q972" s="1"/>
    </row>
    <row r="973" spans="1:17" ht="15.75" customHeight="1">
      <c r="A973" s="1"/>
      <c r="B973" s="1"/>
      <c r="C973" s="1"/>
      <c r="D973" s="1"/>
      <c r="E973" s="1"/>
      <c r="F973" s="1"/>
      <c r="G973" s="1"/>
      <c r="H973" s="1"/>
      <c r="I973" s="1"/>
      <c r="J973" s="1"/>
      <c r="K973" s="1"/>
      <c r="L973" s="1"/>
      <c r="M973" s="1"/>
      <c r="N973" s="1"/>
      <c r="O973" s="1"/>
      <c r="P973" s="1"/>
      <c r="Q973" s="1"/>
    </row>
    <row r="974" spans="1:17" ht="15.75" customHeight="1">
      <c r="A974" s="1"/>
      <c r="B974" s="1"/>
      <c r="C974" s="1"/>
      <c r="D974" s="1"/>
      <c r="E974" s="1"/>
      <c r="F974" s="1"/>
      <c r="G974" s="1"/>
      <c r="H974" s="1"/>
      <c r="I974" s="1"/>
      <c r="J974" s="1"/>
      <c r="K974" s="1"/>
      <c r="L974" s="1"/>
      <c r="M974" s="1"/>
      <c r="N974" s="1"/>
      <c r="O974" s="1"/>
      <c r="P974" s="1"/>
      <c r="Q974" s="1"/>
    </row>
    <row r="975" spans="1:17" ht="15.75" customHeight="1">
      <c r="A975" s="1"/>
      <c r="B975" s="1"/>
      <c r="C975" s="1"/>
      <c r="D975" s="1"/>
      <c r="E975" s="1"/>
      <c r="F975" s="1"/>
      <c r="G975" s="1"/>
      <c r="H975" s="1"/>
      <c r="I975" s="1"/>
      <c r="J975" s="1"/>
      <c r="K975" s="1"/>
      <c r="L975" s="1"/>
      <c r="M975" s="1"/>
      <c r="N975" s="1"/>
      <c r="O975" s="1"/>
      <c r="P975" s="1"/>
      <c r="Q975" s="1"/>
    </row>
    <row r="976" spans="1:17" ht="15.75" customHeight="1">
      <c r="A976" s="1"/>
      <c r="B976" s="1"/>
      <c r="C976" s="1"/>
      <c r="D976" s="1"/>
      <c r="E976" s="1"/>
      <c r="F976" s="1"/>
      <c r="G976" s="1"/>
      <c r="H976" s="1"/>
      <c r="I976" s="1"/>
      <c r="J976" s="1"/>
      <c r="K976" s="1"/>
      <c r="L976" s="1"/>
      <c r="M976" s="1"/>
      <c r="N976" s="1"/>
      <c r="O976" s="1"/>
      <c r="P976" s="1"/>
      <c r="Q976" s="1"/>
    </row>
    <row r="977" spans="1:17" ht="15.75" customHeight="1">
      <c r="A977" s="1"/>
      <c r="B977" s="1"/>
      <c r="C977" s="1"/>
      <c r="D977" s="1"/>
      <c r="E977" s="1"/>
      <c r="F977" s="1"/>
      <c r="G977" s="1"/>
      <c r="H977" s="1"/>
      <c r="I977" s="1"/>
      <c r="J977" s="1"/>
      <c r="K977" s="1"/>
      <c r="L977" s="1"/>
      <c r="M977" s="1"/>
      <c r="N977" s="1"/>
      <c r="O977" s="1"/>
      <c r="P977" s="1"/>
      <c r="Q977" s="1"/>
    </row>
    <row r="978" spans="1:17" ht="15.75" customHeight="1">
      <c r="A978" s="1"/>
      <c r="B978" s="1"/>
      <c r="C978" s="1"/>
      <c r="D978" s="1"/>
      <c r="E978" s="1"/>
      <c r="F978" s="1"/>
      <c r="G978" s="1"/>
      <c r="H978" s="1"/>
      <c r="I978" s="1"/>
      <c r="J978" s="1"/>
      <c r="K978" s="1"/>
      <c r="L978" s="1"/>
      <c r="M978" s="1"/>
      <c r="N978" s="1"/>
      <c r="O978" s="1"/>
      <c r="P978" s="1"/>
      <c r="Q978" s="1"/>
    </row>
    <row r="979" spans="1:17" ht="15.75" customHeight="1">
      <c r="A979" s="1"/>
      <c r="B979" s="1"/>
      <c r="C979" s="1"/>
      <c r="D979" s="1"/>
      <c r="E979" s="1"/>
      <c r="F979" s="1"/>
      <c r="G979" s="1"/>
      <c r="H979" s="1"/>
      <c r="I979" s="1"/>
      <c r="J979" s="1"/>
      <c r="K979" s="1"/>
      <c r="L979" s="1"/>
      <c r="M979" s="1"/>
      <c r="N979" s="1"/>
      <c r="O979" s="1"/>
      <c r="P979" s="1"/>
      <c r="Q979" s="1"/>
    </row>
    <row r="980" spans="1:17" ht="15.75" customHeight="1">
      <c r="A980" s="1"/>
      <c r="B980" s="1"/>
      <c r="C980" s="1"/>
      <c r="D980" s="1"/>
      <c r="E980" s="1"/>
      <c r="F980" s="1"/>
      <c r="G980" s="1"/>
      <c r="H980" s="1"/>
      <c r="I980" s="1"/>
      <c r="J980" s="1"/>
      <c r="K980" s="1"/>
      <c r="L980" s="1"/>
      <c r="M980" s="1"/>
      <c r="N980" s="1"/>
      <c r="O980" s="1"/>
      <c r="P980" s="1"/>
      <c r="Q980" s="1"/>
    </row>
    <row r="981" spans="1:17" ht="15.75" customHeight="1">
      <c r="A981" s="1"/>
      <c r="B981" s="1"/>
      <c r="C981" s="1"/>
      <c r="D981" s="1"/>
      <c r="E981" s="1"/>
      <c r="F981" s="1"/>
      <c r="G981" s="1"/>
      <c r="H981" s="1"/>
      <c r="I981" s="1"/>
      <c r="J981" s="1"/>
      <c r="K981" s="1"/>
      <c r="L981" s="1"/>
      <c r="M981" s="1"/>
      <c r="N981" s="1"/>
      <c r="O981" s="1"/>
      <c r="P981" s="1"/>
      <c r="Q981" s="1"/>
    </row>
  </sheetData>
  <autoFilter ref="A5:J13"/>
  <mergeCells count="5">
    <mergeCell ref="A1:J1"/>
    <mergeCell ref="A2:J2"/>
    <mergeCell ref="A3:J3"/>
    <mergeCell ref="C4:F4"/>
    <mergeCell ref="G4:J4"/>
  </mergeCells>
  <printOptions horizontalCentered="1"/>
  <pageMargins left="0.17" right="0.17" top="0.27" bottom="0.17" header="0" footer="0"/>
  <pageSetup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981"/>
  <sheetViews>
    <sheetView workbookViewId="0">
      <pane xSplit="2" ySplit="5" topLeftCell="C9" activePane="bottomRight" state="frozen"/>
      <selection activeCell="G171" sqref="G171"/>
      <selection pane="topRight" activeCell="G171" sqref="G171"/>
      <selection pane="bottomLeft" activeCell="G171" sqref="G171"/>
      <selection pane="bottomRight" activeCell="G171" sqref="G171"/>
    </sheetView>
  </sheetViews>
  <sheetFormatPr defaultColWidth="14.42578125" defaultRowHeight="15" customHeight="1" outlineLevelCol="1"/>
  <cols>
    <col min="1" max="1" width="11.42578125" style="108" customWidth="1"/>
    <col min="2" max="2" width="64.7109375" style="108" customWidth="1"/>
    <col min="3" max="3" width="15.28515625" style="108" customWidth="1" outlineLevel="1"/>
    <col min="4" max="6" width="14.140625" style="108" customWidth="1" outlineLevel="1"/>
    <col min="7" max="7" width="13.42578125" style="108" customWidth="1"/>
    <col min="8" max="8" width="14.85546875" style="108" customWidth="1"/>
    <col min="9" max="9" width="13.28515625" style="108" customWidth="1"/>
    <col min="10" max="10" width="13.85546875" style="108" customWidth="1"/>
    <col min="11" max="17" width="15.140625" style="108" customWidth="1"/>
    <col min="18" max="16384" width="14.42578125" style="108"/>
  </cols>
  <sheetData>
    <row r="1" spans="1:17" ht="15.75" customHeight="1">
      <c r="A1" s="388" t="s">
        <v>22</v>
      </c>
      <c r="B1" s="389"/>
      <c r="C1" s="389"/>
      <c r="D1" s="389"/>
      <c r="E1" s="389"/>
      <c r="F1" s="389"/>
      <c r="G1" s="389"/>
      <c r="H1" s="389"/>
      <c r="I1" s="389"/>
      <c r="J1" s="389"/>
      <c r="K1" s="1"/>
      <c r="L1" s="1"/>
      <c r="M1" s="1"/>
      <c r="N1" s="1"/>
      <c r="O1" s="1"/>
      <c r="P1" s="1"/>
      <c r="Q1" s="1"/>
    </row>
    <row r="2" spans="1:17" ht="24.75" customHeight="1">
      <c r="A2" s="391" t="s">
        <v>23</v>
      </c>
      <c r="B2" s="389"/>
      <c r="C2" s="389"/>
      <c r="D2" s="389"/>
      <c r="E2" s="389"/>
      <c r="F2" s="389"/>
      <c r="G2" s="389"/>
      <c r="H2" s="389"/>
      <c r="I2" s="389"/>
      <c r="J2" s="389"/>
      <c r="K2" s="1"/>
      <c r="L2" s="1"/>
      <c r="M2" s="1"/>
      <c r="N2" s="1"/>
      <c r="O2" s="1"/>
      <c r="P2" s="1"/>
      <c r="Q2" s="1"/>
    </row>
    <row r="3" spans="1:17" ht="24" customHeight="1">
      <c r="A3" s="404"/>
      <c r="B3" s="405"/>
      <c r="C3" s="405"/>
      <c r="D3" s="405"/>
      <c r="E3" s="405"/>
      <c r="F3" s="405"/>
      <c r="G3" s="405"/>
      <c r="H3" s="405"/>
      <c r="I3" s="405"/>
      <c r="J3" s="405"/>
      <c r="K3" s="1"/>
      <c r="L3" s="1"/>
      <c r="M3" s="1"/>
      <c r="N3" s="1"/>
      <c r="O3" s="1"/>
      <c r="P3" s="1"/>
      <c r="Q3" s="1"/>
    </row>
    <row r="4" spans="1:17" ht="54" customHeight="1">
      <c r="A4" s="26" t="s">
        <v>2</v>
      </c>
      <c r="B4" s="26" t="s">
        <v>24</v>
      </c>
      <c r="C4" s="406" t="s">
        <v>25</v>
      </c>
      <c r="D4" s="399"/>
      <c r="E4" s="399"/>
      <c r="F4" s="407"/>
      <c r="G4" s="406" t="s">
        <v>26</v>
      </c>
      <c r="H4" s="399"/>
      <c r="I4" s="399"/>
      <c r="J4" s="407"/>
      <c r="K4" s="1"/>
      <c r="L4" s="1"/>
      <c r="M4" s="1"/>
      <c r="N4" s="1"/>
      <c r="O4" s="1"/>
      <c r="P4" s="1"/>
      <c r="Q4" s="1"/>
    </row>
    <row r="5" spans="1:17" ht="31.5" customHeight="1">
      <c r="A5" s="26"/>
      <c r="B5" s="26"/>
      <c r="C5" s="26" t="s">
        <v>6</v>
      </c>
      <c r="D5" s="26" t="s">
        <v>7</v>
      </c>
      <c r="E5" s="26" t="s">
        <v>8</v>
      </c>
      <c r="F5" s="26" t="s">
        <v>9</v>
      </c>
      <c r="G5" s="26" t="s">
        <v>6</v>
      </c>
      <c r="H5" s="26" t="s">
        <v>7</v>
      </c>
      <c r="I5" s="26" t="s">
        <v>8</v>
      </c>
      <c r="J5" s="26" t="s">
        <v>9</v>
      </c>
      <c r="K5" s="1"/>
      <c r="L5" s="1"/>
      <c r="M5" s="1"/>
      <c r="N5" s="1"/>
      <c r="O5" s="1"/>
      <c r="P5" s="1"/>
      <c r="Q5" s="1"/>
    </row>
    <row r="6" spans="1:17" ht="30" customHeight="1">
      <c r="A6" s="29" t="s">
        <v>14</v>
      </c>
      <c r="B6" s="30" t="s">
        <v>15</v>
      </c>
      <c r="C6" s="90">
        <f t="shared" ref="C6:J6" si="0">SUM(C7:C14)</f>
        <v>1425</v>
      </c>
      <c r="D6" s="90">
        <f t="shared" si="0"/>
        <v>1425</v>
      </c>
      <c r="E6" s="90">
        <f t="shared" si="0"/>
        <v>1425</v>
      </c>
      <c r="F6" s="90">
        <f t="shared" si="0"/>
        <v>1425</v>
      </c>
      <c r="G6" s="31" t="e">
        <f t="shared" si="0"/>
        <v>#REF!</v>
      </c>
      <c r="H6" s="31" t="e">
        <f t="shared" si="0"/>
        <v>#REF!</v>
      </c>
      <c r="I6" s="31" t="e">
        <f t="shared" si="0"/>
        <v>#REF!</v>
      </c>
      <c r="J6" s="31" t="e">
        <f t="shared" si="0"/>
        <v>#REF!</v>
      </c>
      <c r="K6" s="2"/>
      <c r="L6" s="2"/>
      <c r="M6" s="2"/>
      <c r="N6" s="1"/>
      <c r="O6" s="1"/>
      <c r="P6" s="1"/>
      <c r="Q6" s="1"/>
    </row>
    <row r="7" spans="1:17" ht="33.75" customHeight="1">
      <c r="A7" s="26" t="s">
        <v>19</v>
      </c>
      <c r="B7" s="33" t="s">
        <v>21</v>
      </c>
      <c r="C7" s="91">
        <f>'N3.2'!F13</f>
        <v>599</v>
      </c>
      <c r="D7" s="91">
        <f>'N3.2'!J13</f>
        <v>599</v>
      </c>
      <c r="E7" s="91">
        <f>'N3.2'!N13</f>
        <v>599</v>
      </c>
      <c r="F7" s="91">
        <f>'N3.2'!R13</f>
        <v>599</v>
      </c>
      <c r="G7" s="38" t="e">
        <f>#REF!</f>
        <v>#REF!</v>
      </c>
      <c r="H7" s="38" t="e">
        <f>#REF!</f>
        <v>#REF!</v>
      </c>
      <c r="I7" s="38" t="e">
        <f>#REF!</f>
        <v>#REF!</v>
      </c>
      <c r="J7" s="38" t="e">
        <f>#REF!</f>
        <v>#REF!</v>
      </c>
      <c r="K7" s="2"/>
      <c r="L7" s="2"/>
      <c r="M7" s="2"/>
      <c r="N7" s="1"/>
      <c r="O7" s="1"/>
      <c r="P7" s="1"/>
      <c r="Q7" s="1"/>
    </row>
    <row r="8" spans="1:17" ht="33.75" customHeight="1">
      <c r="A8" s="26" t="s">
        <v>31</v>
      </c>
      <c r="B8" s="33" t="s">
        <v>32</v>
      </c>
      <c r="C8" s="91">
        <f>'N3.2'!F23</f>
        <v>111</v>
      </c>
      <c r="D8" s="91">
        <f>'N3.2'!J23</f>
        <v>111</v>
      </c>
      <c r="E8" s="91">
        <f>'N3.2'!N23</f>
        <v>111</v>
      </c>
      <c r="F8" s="91">
        <f>'N3.2'!R23</f>
        <v>111</v>
      </c>
      <c r="G8" s="38" t="e">
        <f>#REF!</f>
        <v>#REF!</v>
      </c>
      <c r="H8" s="38" t="e">
        <f>#REF!</f>
        <v>#REF!</v>
      </c>
      <c r="I8" s="38" t="e">
        <f>#REF!</f>
        <v>#REF!</v>
      </c>
      <c r="J8" s="38" t="e">
        <f>#REF!</f>
        <v>#REF!</v>
      </c>
      <c r="K8" s="2"/>
      <c r="L8" s="2"/>
      <c r="M8" s="2"/>
      <c r="N8" s="2"/>
      <c r="O8" s="1"/>
      <c r="P8" s="1"/>
      <c r="Q8" s="1"/>
    </row>
    <row r="9" spans="1:17" ht="33.75" customHeight="1">
      <c r="A9" s="26" t="s">
        <v>39</v>
      </c>
      <c r="B9" s="33" t="s">
        <v>40</v>
      </c>
      <c r="C9" s="91">
        <f>'N3.2'!F67</f>
        <v>11</v>
      </c>
      <c r="D9" s="91">
        <f>'N3.2'!J67</f>
        <v>11</v>
      </c>
      <c r="E9" s="91">
        <f>'N3.2'!N67</f>
        <v>11</v>
      </c>
      <c r="F9" s="91">
        <f>'N3.2'!R67</f>
        <v>11</v>
      </c>
      <c r="G9" s="38" t="e">
        <f>#REF!</f>
        <v>#REF!</v>
      </c>
      <c r="H9" s="38" t="e">
        <f>#REF!</f>
        <v>#REF!</v>
      </c>
      <c r="I9" s="38" t="e">
        <f>#REF!</f>
        <v>#REF!</v>
      </c>
      <c r="J9" s="38" t="e">
        <f>#REF!</f>
        <v>#REF!</v>
      </c>
      <c r="K9" s="2"/>
      <c r="L9" s="2"/>
      <c r="M9" s="2"/>
      <c r="N9" s="1"/>
      <c r="O9" s="1"/>
      <c r="P9" s="1"/>
      <c r="Q9" s="1"/>
    </row>
    <row r="10" spans="1:17" ht="33.75" customHeight="1">
      <c r="A10" s="26" t="s">
        <v>45</v>
      </c>
      <c r="B10" s="33" t="s">
        <v>46</v>
      </c>
      <c r="C10" s="91">
        <f>'N3.2'!F80</f>
        <v>154</v>
      </c>
      <c r="D10" s="91">
        <f>'N3.2'!J80</f>
        <v>154</v>
      </c>
      <c r="E10" s="91">
        <f>'N3.2'!N80</f>
        <v>154</v>
      </c>
      <c r="F10" s="91">
        <f>'N3.2'!R80</f>
        <v>154</v>
      </c>
      <c r="G10" s="38" t="e">
        <f>#REF!</f>
        <v>#REF!</v>
      </c>
      <c r="H10" s="38" t="e">
        <f>#REF!</f>
        <v>#REF!</v>
      </c>
      <c r="I10" s="38" t="e">
        <f>#REF!</f>
        <v>#REF!</v>
      </c>
      <c r="J10" s="38" t="e">
        <f>#REF!</f>
        <v>#REF!</v>
      </c>
      <c r="K10" s="2"/>
      <c r="L10" s="2"/>
      <c r="M10" s="2"/>
      <c r="N10" s="1"/>
      <c r="O10" s="1"/>
      <c r="P10" s="1"/>
      <c r="Q10" s="1"/>
    </row>
    <row r="11" spans="1:17" ht="33.75" customHeight="1">
      <c r="A11" s="26" t="s">
        <v>48</v>
      </c>
      <c r="B11" s="33" t="s">
        <v>49</v>
      </c>
      <c r="C11" s="91">
        <f>'N3.2'!F121</f>
        <v>453</v>
      </c>
      <c r="D11" s="91">
        <f>'N3.2'!J121</f>
        <v>453</v>
      </c>
      <c r="E11" s="91">
        <f>'N3.2'!N121</f>
        <v>453</v>
      </c>
      <c r="F11" s="91">
        <f>'N3.2'!R121</f>
        <v>453</v>
      </c>
      <c r="G11" s="38" t="e">
        <f>#REF!</f>
        <v>#REF!</v>
      </c>
      <c r="H11" s="38" t="e">
        <f>#REF!</f>
        <v>#REF!</v>
      </c>
      <c r="I11" s="38" t="e">
        <f>#REF!</f>
        <v>#REF!</v>
      </c>
      <c r="J11" s="38" t="e">
        <f>#REF!</f>
        <v>#REF!</v>
      </c>
      <c r="K11" s="2"/>
      <c r="L11" s="2"/>
      <c r="M11" s="2"/>
      <c r="N11" s="1"/>
      <c r="O11" s="1"/>
      <c r="P11" s="1"/>
      <c r="Q11" s="1"/>
    </row>
    <row r="12" spans="1:17" ht="27.6" customHeight="1">
      <c r="A12" s="26" t="s">
        <v>50</v>
      </c>
      <c r="B12" s="33" t="s">
        <v>51</v>
      </c>
      <c r="C12" s="91">
        <v>0</v>
      </c>
      <c r="D12" s="91">
        <v>0</v>
      </c>
      <c r="E12" s="91">
        <v>0</v>
      </c>
      <c r="F12" s="91">
        <v>0</v>
      </c>
      <c r="G12" s="38" t="e">
        <f>#REF!</f>
        <v>#REF!</v>
      </c>
      <c r="H12" s="38" t="e">
        <f>#REF!</f>
        <v>#REF!</v>
      </c>
      <c r="I12" s="38" t="e">
        <f>#REF!</f>
        <v>#REF!</v>
      </c>
      <c r="J12" s="38" t="e">
        <f>#REF!</f>
        <v>#REF!</v>
      </c>
      <c r="K12" s="2"/>
      <c r="L12" s="2"/>
      <c r="M12" s="2"/>
      <c r="N12" s="1"/>
      <c r="O12" s="1"/>
      <c r="P12" s="1"/>
      <c r="Q12" s="1"/>
    </row>
    <row r="13" spans="1:17" ht="33.75" customHeight="1">
      <c r="A13" s="26" t="s">
        <v>52</v>
      </c>
      <c r="B13" s="33" t="s">
        <v>53</v>
      </c>
      <c r="C13" s="91">
        <f>'N3.2'!F150</f>
        <v>41</v>
      </c>
      <c r="D13" s="91">
        <f>'N3.2'!J150</f>
        <v>41</v>
      </c>
      <c r="E13" s="91">
        <f>'N3.2'!N150</f>
        <v>41</v>
      </c>
      <c r="F13" s="91">
        <f>'N3.2'!R150</f>
        <v>41</v>
      </c>
      <c r="G13" s="38" t="e">
        <f>#REF!</f>
        <v>#REF!</v>
      </c>
      <c r="H13" s="38" t="e">
        <f>#REF!</f>
        <v>#REF!</v>
      </c>
      <c r="I13" s="38" t="e">
        <f>#REF!</f>
        <v>#REF!</v>
      </c>
      <c r="J13" s="38" t="e">
        <f>#REF!</f>
        <v>#REF!</v>
      </c>
      <c r="K13" s="2"/>
      <c r="L13" s="2"/>
      <c r="M13" s="2"/>
      <c r="N13" s="1"/>
      <c r="O13" s="1"/>
      <c r="P13" s="1"/>
      <c r="Q13" s="1"/>
    </row>
    <row r="14" spans="1:17" ht="29.25" customHeight="1">
      <c r="A14" s="26" t="s">
        <v>54</v>
      </c>
      <c r="B14" s="33" t="s">
        <v>55</v>
      </c>
      <c r="C14" s="91">
        <f>'N3.2'!F163</f>
        <v>56</v>
      </c>
      <c r="D14" s="91">
        <f>'N3.2'!J163</f>
        <v>56</v>
      </c>
      <c r="E14" s="91">
        <f>'N3.2'!N163</f>
        <v>56</v>
      </c>
      <c r="F14" s="91">
        <f>'N3.2'!R163</f>
        <v>56</v>
      </c>
      <c r="G14" s="38" t="e">
        <f>#REF!</f>
        <v>#REF!</v>
      </c>
      <c r="H14" s="38" t="e">
        <f>#REF!</f>
        <v>#REF!</v>
      </c>
      <c r="I14" s="38" t="e">
        <f>#REF!</f>
        <v>#REF!</v>
      </c>
      <c r="J14" s="38" t="e">
        <f>#REF!</f>
        <v>#REF!</v>
      </c>
      <c r="K14" s="2"/>
      <c r="L14" s="2"/>
      <c r="M14" s="2"/>
      <c r="N14" s="1"/>
      <c r="O14" s="1"/>
      <c r="P14" s="1"/>
      <c r="Q14" s="1"/>
    </row>
    <row r="15" spans="1:17" ht="29.25" customHeight="1">
      <c r="A15" s="124"/>
      <c r="B15" s="125"/>
      <c r="C15" s="126"/>
      <c r="D15" s="126"/>
      <c r="E15" s="126"/>
      <c r="F15" s="126"/>
      <c r="G15" s="127"/>
      <c r="H15" s="127"/>
      <c r="I15" s="127"/>
      <c r="J15" s="127"/>
      <c r="K15" s="1"/>
      <c r="L15" s="1"/>
      <c r="M15" s="1"/>
      <c r="N15" s="1"/>
      <c r="O15" s="1"/>
      <c r="P15" s="1"/>
      <c r="Q15" s="1"/>
    </row>
    <row r="16" spans="1:17" ht="45">
      <c r="A16" s="128"/>
      <c r="B16" s="129" t="s">
        <v>376</v>
      </c>
      <c r="C16" s="131">
        <v>1430</v>
      </c>
      <c r="D16" s="131">
        <v>1430</v>
      </c>
      <c r="E16" s="131">
        <v>1430</v>
      </c>
      <c r="F16" s="132"/>
      <c r="G16" s="131">
        <v>1127600</v>
      </c>
      <c r="H16" s="131">
        <v>1148900</v>
      </c>
      <c r="I16" s="131">
        <v>1170000</v>
      </c>
      <c r="J16" s="128"/>
      <c r="K16" s="1"/>
      <c r="L16" s="1"/>
      <c r="M16" s="1"/>
      <c r="N16" s="1"/>
      <c r="O16" s="1"/>
      <c r="P16" s="1"/>
      <c r="Q16" s="1"/>
    </row>
    <row r="17" spans="1:17">
      <c r="A17" s="128"/>
      <c r="B17" s="130" t="s">
        <v>98</v>
      </c>
      <c r="C17" s="133">
        <f t="shared" ref="C17:E17" si="1">C6-C16</f>
        <v>-5</v>
      </c>
      <c r="D17" s="133">
        <f t="shared" si="1"/>
        <v>-5</v>
      </c>
      <c r="E17" s="133">
        <f t="shared" si="1"/>
        <v>-5</v>
      </c>
      <c r="F17" s="134"/>
      <c r="G17" s="135" t="e">
        <f>G6-G16</f>
        <v>#REF!</v>
      </c>
      <c r="H17" s="135" t="e">
        <f t="shared" ref="H17:I17" si="2">H6-H16</f>
        <v>#REF!</v>
      </c>
      <c r="I17" s="135" t="e">
        <f t="shared" si="2"/>
        <v>#REF!</v>
      </c>
      <c r="J17" s="128"/>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ht="15.75" customHeight="1">
      <c r="A20" s="1"/>
      <c r="B20" s="1"/>
      <c r="C20" s="1"/>
      <c r="D20" s="1"/>
      <c r="E20" s="1"/>
      <c r="F20" s="1"/>
      <c r="G20" s="211">
        <v>1150000</v>
      </c>
      <c r="H20" s="211">
        <v>1260000</v>
      </c>
      <c r="I20" s="211">
        <v>1420000</v>
      </c>
      <c r="J20" s="211">
        <v>1600000</v>
      </c>
      <c r="K20" s="1"/>
      <c r="L20" s="1"/>
      <c r="M20" s="1"/>
      <c r="N20" s="1"/>
      <c r="O20" s="1"/>
      <c r="P20" s="1"/>
      <c r="Q20" s="1"/>
    </row>
    <row r="21" spans="1:17" ht="15.75" customHeight="1">
      <c r="A21" s="1"/>
      <c r="B21" s="1"/>
      <c r="C21" s="1"/>
      <c r="D21" s="1"/>
      <c r="E21" s="1"/>
      <c r="F21" s="1"/>
      <c r="G21" s="231" t="e">
        <f>G6-G20</f>
        <v>#REF!</v>
      </c>
      <c r="H21" s="231" t="e">
        <f t="shared" ref="H21:J21" si="3">H6-H20</f>
        <v>#REF!</v>
      </c>
      <c r="I21" s="231" t="e">
        <f t="shared" si="3"/>
        <v>#REF!</v>
      </c>
      <c r="J21" s="231" t="e">
        <f t="shared" si="3"/>
        <v>#REF!</v>
      </c>
      <c r="K21" s="1"/>
      <c r="L21" s="1"/>
      <c r="M21" s="1"/>
      <c r="N21" s="1"/>
      <c r="O21" s="1"/>
      <c r="P21" s="1"/>
      <c r="Q21" s="1"/>
    </row>
    <row r="22" spans="1:17" ht="15.75" customHeight="1">
      <c r="A22" s="1"/>
      <c r="B22" s="1"/>
      <c r="C22" s="1"/>
      <c r="D22" s="1"/>
      <c r="E22" s="1"/>
      <c r="F22" s="1"/>
      <c r="G22" s="1"/>
      <c r="H22" s="1"/>
      <c r="I22" s="1"/>
      <c r="J22" s="1"/>
      <c r="K22" s="1"/>
      <c r="L22" s="1"/>
      <c r="M22" s="1"/>
      <c r="N22" s="1"/>
      <c r="O22" s="1"/>
      <c r="P22" s="1"/>
      <c r="Q22" s="1"/>
    </row>
    <row r="23" spans="1:17" ht="15.75" customHeight="1">
      <c r="A23" s="1"/>
      <c r="B23" s="1"/>
      <c r="C23" s="1"/>
      <c r="D23" s="1"/>
      <c r="E23" s="1"/>
      <c r="F23" s="1"/>
      <c r="G23" s="212">
        <f>G20-G16</f>
        <v>22400</v>
      </c>
      <c r="H23" s="212">
        <f t="shared" ref="H23:I23" si="4">H20-H16</f>
        <v>111100</v>
      </c>
      <c r="I23" s="212">
        <f t="shared" si="4"/>
        <v>250000</v>
      </c>
      <c r="J23" s="212"/>
      <c r="K23" s="1"/>
      <c r="L23" s="1"/>
      <c r="M23" s="1"/>
      <c r="N23" s="1"/>
      <c r="O23" s="1"/>
      <c r="P23" s="1"/>
      <c r="Q23" s="1"/>
    </row>
    <row r="24" spans="1:17" ht="15.75" customHeight="1">
      <c r="A24" s="1"/>
      <c r="B24" s="1"/>
      <c r="C24" s="1"/>
      <c r="D24" s="1"/>
      <c r="E24" s="1"/>
      <c r="F24" s="1"/>
      <c r="G24" s="1"/>
      <c r="H24" s="1"/>
      <c r="I24" s="1"/>
      <c r="J24" s="1"/>
      <c r="K24" s="1"/>
      <c r="L24" s="1"/>
      <c r="M24" s="1"/>
      <c r="N24" s="1"/>
      <c r="O24" s="1"/>
      <c r="P24" s="1"/>
      <c r="Q24" s="1"/>
    </row>
    <row r="25" spans="1:17" ht="15.75" customHeight="1">
      <c r="A25" s="1"/>
      <c r="B25" s="1"/>
      <c r="C25" s="1"/>
      <c r="D25" s="1"/>
      <c r="E25" s="1"/>
      <c r="F25" s="1"/>
      <c r="G25" s="1"/>
      <c r="H25" s="1"/>
      <c r="I25" s="1"/>
      <c r="J25" s="1"/>
      <c r="K25" s="1"/>
      <c r="L25" s="1"/>
      <c r="M25" s="1"/>
      <c r="N25" s="1"/>
      <c r="O25" s="1"/>
      <c r="P25" s="1"/>
      <c r="Q25" s="1"/>
    </row>
    <row r="26" spans="1:17" ht="15.75" customHeight="1">
      <c r="A26" s="1"/>
      <c r="B26" s="1"/>
      <c r="C26" s="1"/>
      <c r="D26" s="1"/>
      <c r="E26" s="1"/>
      <c r="F26" s="1"/>
      <c r="G26" s="1"/>
      <c r="H26" s="1"/>
      <c r="I26" s="1"/>
      <c r="J26" s="1"/>
      <c r="K26" s="1"/>
      <c r="L26" s="1"/>
      <c r="M26" s="1"/>
      <c r="N26" s="1"/>
      <c r="O26" s="1"/>
      <c r="P26" s="1"/>
      <c r="Q26" s="1"/>
    </row>
    <row r="27" spans="1:17" ht="15.75" customHeight="1">
      <c r="A27" s="1"/>
      <c r="B27" s="1"/>
      <c r="C27" s="1"/>
      <c r="D27" s="1"/>
      <c r="E27" s="1"/>
      <c r="F27" s="1"/>
      <c r="G27" s="1"/>
      <c r="H27" s="1"/>
      <c r="I27" s="1"/>
      <c r="J27" s="1"/>
      <c r="K27" s="1"/>
      <c r="L27" s="1"/>
      <c r="M27" s="1"/>
      <c r="N27" s="1"/>
      <c r="O27" s="1"/>
      <c r="P27" s="1"/>
      <c r="Q27" s="1"/>
    </row>
    <row r="28" spans="1:17" ht="15.75" customHeight="1">
      <c r="A28" s="1"/>
      <c r="B28" s="1"/>
      <c r="C28" s="1"/>
      <c r="D28" s="1"/>
      <c r="E28" s="1"/>
      <c r="F28" s="1"/>
      <c r="G28" s="1"/>
      <c r="H28" s="1"/>
      <c r="I28" s="1"/>
      <c r="J28" s="1"/>
      <c r="K28" s="1"/>
      <c r="L28" s="1"/>
      <c r="M28" s="1"/>
      <c r="N28" s="1"/>
      <c r="O28" s="1"/>
      <c r="P28" s="1"/>
      <c r="Q28" s="1"/>
    </row>
    <row r="29" spans="1:17" ht="15.75" customHeight="1">
      <c r="A29" s="1"/>
      <c r="B29" s="1"/>
      <c r="C29" s="1"/>
      <c r="D29" s="1"/>
      <c r="E29" s="1"/>
      <c r="F29" s="1"/>
      <c r="G29" s="1"/>
      <c r="H29" s="1"/>
      <c r="I29" s="1"/>
      <c r="J29" s="1"/>
      <c r="K29" s="1"/>
      <c r="L29" s="1"/>
      <c r="M29" s="1"/>
      <c r="N29" s="1"/>
      <c r="O29" s="1"/>
      <c r="P29" s="1"/>
      <c r="Q29" s="1"/>
    </row>
    <row r="30" spans="1:17" ht="15.75" customHeight="1">
      <c r="A30" s="1"/>
      <c r="B30" s="1"/>
      <c r="C30" s="1"/>
      <c r="D30" s="1"/>
      <c r="E30" s="1"/>
      <c r="F30" s="1"/>
      <c r="G30" s="1"/>
      <c r="H30" s="1"/>
      <c r="I30" s="1"/>
      <c r="J30" s="1"/>
      <c r="K30" s="1"/>
      <c r="L30" s="1"/>
      <c r="M30" s="1"/>
      <c r="N30" s="1"/>
      <c r="O30" s="1"/>
      <c r="P30" s="1"/>
      <c r="Q30" s="1"/>
    </row>
    <row r="31" spans="1:17" ht="15.75" customHeight="1">
      <c r="A31" s="1"/>
      <c r="B31" s="1"/>
      <c r="C31" s="1"/>
      <c r="D31" s="1"/>
      <c r="E31" s="1"/>
      <c r="F31" s="1"/>
      <c r="G31" s="1"/>
      <c r="H31" s="1"/>
      <c r="I31" s="1"/>
      <c r="J31" s="1"/>
      <c r="K31" s="1"/>
      <c r="L31" s="1"/>
      <c r="M31" s="1"/>
      <c r="N31" s="1"/>
      <c r="O31" s="1"/>
      <c r="P31" s="1"/>
      <c r="Q31" s="1"/>
    </row>
    <row r="32" spans="1:17" ht="15.75" customHeight="1">
      <c r="A32" s="1"/>
      <c r="B32" s="1"/>
      <c r="C32" s="1"/>
      <c r="D32" s="1"/>
      <c r="E32" s="1"/>
      <c r="F32" s="1"/>
      <c r="G32" s="1"/>
      <c r="H32" s="1"/>
      <c r="I32" s="1"/>
      <c r="J32" s="1"/>
      <c r="K32" s="1"/>
      <c r="L32" s="1"/>
      <c r="M32" s="1"/>
      <c r="N32" s="1"/>
      <c r="O32" s="1"/>
      <c r="P32" s="1"/>
      <c r="Q32" s="1"/>
    </row>
    <row r="33" spans="1:17" ht="15.75" customHeight="1">
      <c r="A33" s="1"/>
      <c r="B33" s="1"/>
      <c r="C33" s="1"/>
      <c r="D33" s="1"/>
      <c r="E33" s="1"/>
      <c r="F33" s="1"/>
      <c r="G33" s="1"/>
      <c r="H33" s="1"/>
      <c r="I33" s="1"/>
      <c r="J33" s="1"/>
      <c r="K33" s="1"/>
      <c r="L33" s="1"/>
      <c r="M33" s="1"/>
      <c r="N33" s="1"/>
      <c r="O33" s="1"/>
      <c r="P33" s="1"/>
      <c r="Q33" s="1"/>
    </row>
    <row r="34" spans="1:17" ht="15.75" customHeight="1">
      <c r="A34" s="1"/>
      <c r="B34" s="1"/>
      <c r="C34" s="1"/>
      <c r="D34" s="1"/>
      <c r="E34" s="1"/>
      <c r="F34" s="1"/>
      <c r="G34" s="1"/>
      <c r="H34" s="1"/>
      <c r="I34" s="1"/>
      <c r="J34" s="1"/>
      <c r="K34" s="1"/>
      <c r="L34" s="1"/>
      <c r="M34" s="1"/>
      <c r="N34" s="1"/>
      <c r="O34" s="1"/>
      <c r="P34" s="1"/>
      <c r="Q34" s="1"/>
    </row>
    <row r="35" spans="1:17" ht="15.75" customHeight="1">
      <c r="A35" s="1"/>
      <c r="B35" s="1"/>
      <c r="C35" s="1"/>
      <c r="D35" s="1"/>
      <c r="E35" s="1"/>
      <c r="F35" s="1"/>
      <c r="G35" s="1"/>
      <c r="H35" s="1"/>
      <c r="I35" s="1"/>
      <c r="J35" s="1"/>
      <c r="K35" s="1"/>
      <c r="L35" s="1"/>
      <c r="M35" s="1"/>
      <c r="N35" s="1"/>
      <c r="O35" s="1"/>
      <c r="P35" s="1"/>
      <c r="Q35" s="1"/>
    </row>
    <row r="36" spans="1:17" ht="15.75" customHeight="1">
      <c r="A36" s="1"/>
      <c r="B36" s="1"/>
      <c r="C36" s="1"/>
      <c r="D36" s="1"/>
      <c r="E36" s="1"/>
      <c r="F36" s="1"/>
      <c r="G36" s="1"/>
      <c r="H36" s="1"/>
      <c r="I36" s="1"/>
      <c r="J36" s="1"/>
      <c r="K36" s="1"/>
      <c r="L36" s="1"/>
      <c r="M36" s="1"/>
      <c r="N36" s="1"/>
      <c r="O36" s="1"/>
      <c r="P36" s="1"/>
      <c r="Q36" s="1"/>
    </row>
    <row r="37" spans="1:17" ht="15.75" customHeight="1">
      <c r="A37" s="1"/>
      <c r="B37" s="1"/>
      <c r="C37" s="1"/>
      <c r="D37" s="1"/>
      <c r="E37" s="1"/>
      <c r="F37" s="1"/>
      <c r="G37" s="1"/>
      <c r="H37" s="1"/>
      <c r="I37" s="1"/>
      <c r="J37" s="1"/>
      <c r="K37" s="1"/>
      <c r="L37" s="1"/>
      <c r="M37" s="1"/>
      <c r="N37" s="1"/>
      <c r="O37" s="1"/>
      <c r="P37" s="1"/>
      <c r="Q37" s="1"/>
    </row>
    <row r="38" spans="1:17" ht="15.75" customHeight="1">
      <c r="A38" s="1"/>
      <c r="B38" s="1"/>
      <c r="C38" s="1"/>
      <c r="D38" s="1"/>
      <c r="E38" s="1"/>
      <c r="F38" s="1"/>
      <c r="G38" s="1"/>
      <c r="H38" s="1"/>
      <c r="I38" s="1"/>
      <c r="J38" s="1"/>
      <c r="K38" s="1"/>
      <c r="L38" s="1"/>
      <c r="M38" s="1"/>
      <c r="N38" s="1"/>
      <c r="O38" s="1"/>
      <c r="P38" s="1"/>
      <c r="Q38" s="1"/>
    </row>
    <row r="39" spans="1:17" ht="15.75" customHeight="1">
      <c r="A39" s="1"/>
      <c r="B39" s="1"/>
      <c r="C39" s="1"/>
      <c r="D39" s="1"/>
      <c r="E39" s="1"/>
      <c r="F39" s="1"/>
      <c r="G39" s="1"/>
      <c r="H39" s="1"/>
      <c r="I39" s="1"/>
      <c r="J39" s="1"/>
      <c r="K39" s="1"/>
      <c r="L39" s="1"/>
      <c r="M39" s="1"/>
      <c r="N39" s="1"/>
      <c r="O39" s="1"/>
      <c r="P39" s="1"/>
      <c r="Q39" s="1"/>
    </row>
    <row r="40" spans="1:17" ht="15.75" customHeight="1">
      <c r="A40" s="1"/>
      <c r="B40" s="1"/>
      <c r="C40" s="1"/>
      <c r="D40" s="1"/>
      <c r="E40" s="1"/>
      <c r="F40" s="1"/>
      <c r="G40" s="1"/>
      <c r="H40" s="1"/>
      <c r="I40" s="1"/>
      <c r="J40" s="1"/>
      <c r="K40" s="1"/>
      <c r="L40" s="1"/>
      <c r="M40" s="1"/>
      <c r="N40" s="1"/>
      <c r="O40" s="1"/>
      <c r="P40" s="1"/>
      <c r="Q40" s="1"/>
    </row>
    <row r="41" spans="1:17" ht="15.75" customHeight="1">
      <c r="A41" s="1"/>
      <c r="B41" s="1"/>
      <c r="C41" s="1"/>
      <c r="D41" s="1"/>
      <c r="E41" s="1"/>
      <c r="F41" s="1"/>
      <c r="G41" s="1"/>
      <c r="H41" s="1"/>
      <c r="I41" s="1"/>
      <c r="J41" s="1"/>
      <c r="K41" s="1"/>
      <c r="L41" s="1"/>
      <c r="M41" s="1"/>
      <c r="N41" s="1"/>
      <c r="O41" s="1"/>
      <c r="P41" s="1"/>
      <c r="Q41" s="1"/>
    </row>
    <row r="42" spans="1:17" ht="15.75" customHeight="1">
      <c r="A42" s="1"/>
      <c r="B42" s="1"/>
      <c r="C42" s="1"/>
      <c r="D42" s="1"/>
      <c r="E42" s="1"/>
      <c r="F42" s="1"/>
      <c r="G42" s="1"/>
      <c r="H42" s="1"/>
      <c r="I42" s="1"/>
      <c r="J42" s="1"/>
      <c r="K42" s="1"/>
      <c r="L42" s="1"/>
      <c r="M42" s="1"/>
      <c r="N42" s="1"/>
      <c r="O42" s="1"/>
      <c r="P42" s="1"/>
      <c r="Q42" s="1"/>
    </row>
    <row r="43" spans="1:17" ht="15.75" customHeight="1">
      <c r="A43" s="1"/>
      <c r="B43" s="1"/>
      <c r="C43" s="1"/>
      <c r="D43" s="1"/>
      <c r="E43" s="1"/>
      <c r="F43" s="1"/>
      <c r="G43" s="1"/>
      <c r="H43" s="1"/>
      <c r="I43" s="1"/>
      <c r="J43" s="1"/>
      <c r="K43" s="1"/>
      <c r="L43" s="1"/>
      <c r="M43" s="1"/>
      <c r="N43" s="1"/>
      <c r="O43" s="1"/>
      <c r="P43" s="1"/>
      <c r="Q43" s="1"/>
    </row>
    <row r="44" spans="1:17" ht="15.75" customHeight="1">
      <c r="A44" s="1"/>
      <c r="B44" s="1"/>
      <c r="C44" s="1"/>
      <c r="D44" s="1"/>
      <c r="E44" s="1"/>
      <c r="F44" s="1"/>
      <c r="G44" s="1"/>
      <c r="H44" s="1"/>
      <c r="I44" s="1"/>
      <c r="J44" s="1"/>
      <c r="K44" s="1"/>
      <c r="L44" s="1"/>
      <c r="M44" s="1"/>
      <c r="N44" s="1"/>
      <c r="O44" s="1"/>
      <c r="P44" s="1"/>
      <c r="Q44" s="1"/>
    </row>
    <row r="45" spans="1:17" ht="15.75" customHeight="1">
      <c r="A45" s="1"/>
      <c r="B45" s="1"/>
      <c r="C45" s="1"/>
      <c r="D45" s="1"/>
      <c r="E45" s="1"/>
      <c r="F45" s="1"/>
      <c r="G45" s="1"/>
      <c r="H45" s="1"/>
      <c r="I45" s="1"/>
      <c r="J45" s="1"/>
      <c r="K45" s="1"/>
      <c r="L45" s="1"/>
      <c r="M45" s="1"/>
      <c r="N45" s="1"/>
      <c r="O45" s="1"/>
      <c r="P45" s="1"/>
      <c r="Q45" s="1"/>
    </row>
    <row r="46" spans="1:17" ht="15.75" customHeight="1">
      <c r="A46" s="1"/>
      <c r="B46" s="1"/>
      <c r="C46" s="1"/>
      <c r="D46" s="1"/>
      <c r="E46" s="1"/>
      <c r="F46" s="1"/>
      <c r="G46" s="1"/>
      <c r="H46" s="1"/>
      <c r="I46" s="1"/>
      <c r="J46" s="1"/>
      <c r="K46" s="1"/>
      <c r="L46" s="1"/>
      <c r="M46" s="1"/>
      <c r="N46" s="1"/>
      <c r="O46" s="1"/>
      <c r="P46" s="1"/>
      <c r="Q46" s="1"/>
    </row>
    <row r="47" spans="1:17" ht="15.75" customHeight="1">
      <c r="A47" s="1"/>
      <c r="B47" s="1"/>
      <c r="C47" s="1"/>
      <c r="D47" s="1"/>
      <c r="E47" s="1"/>
      <c r="F47" s="1"/>
      <c r="G47" s="1"/>
      <c r="H47" s="1"/>
      <c r="I47" s="1"/>
      <c r="J47" s="1"/>
      <c r="K47" s="1"/>
      <c r="L47" s="1"/>
      <c r="M47" s="1"/>
      <c r="N47" s="1"/>
      <c r="O47" s="1"/>
      <c r="P47" s="1"/>
      <c r="Q47" s="1"/>
    </row>
    <row r="48" spans="1:17" ht="15.75" customHeight="1">
      <c r="A48" s="1"/>
      <c r="B48" s="1"/>
      <c r="C48" s="1"/>
      <c r="D48" s="1"/>
      <c r="E48" s="1"/>
      <c r="F48" s="1"/>
      <c r="G48" s="1"/>
      <c r="H48" s="1"/>
      <c r="I48" s="1"/>
      <c r="J48" s="1"/>
      <c r="K48" s="1"/>
      <c r="L48" s="1"/>
      <c r="M48" s="1"/>
      <c r="N48" s="1"/>
      <c r="O48" s="1"/>
      <c r="P48" s="1"/>
      <c r="Q48" s="1"/>
    </row>
    <row r="49" spans="1:17" ht="15.75" customHeight="1">
      <c r="A49" s="1"/>
      <c r="B49" s="1"/>
      <c r="C49" s="1"/>
      <c r="D49" s="1"/>
      <c r="E49" s="1"/>
      <c r="F49" s="1"/>
      <c r="G49" s="1"/>
      <c r="H49" s="1"/>
      <c r="I49" s="1"/>
      <c r="J49" s="1"/>
      <c r="K49" s="1"/>
      <c r="L49" s="1"/>
      <c r="M49" s="1"/>
      <c r="N49" s="1"/>
      <c r="O49" s="1"/>
      <c r="P49" s="1"/>
      <c r="Q49" s="1"/>
    </row>
    <row r="50" spans="1:17" ht="15.75" customHeight="1">
      <c r="A50" s="1"/>
      <c r="B50" s="1"/>
      <c r="C50" s="1"/>
      <c r="D50" s="1"/>
      <c r="E50" s="1"/>
      <c r="F50" s="1"/>
      <c r="G50" s="1"/>
      <c r="H50" s="1"/>
      <c r="I50" s="1"/>
      <c r="J50" s="1"/>
      <c r="K50" s="1"/>
      <c r="L50" s="1"/>
      <c r="M50" s="1"/>
      <c r="N50" s="1"/>
      <c r="O50" s="1"/>
      <c r="P50" s="1"/>
      <c r="Q50" s="1"/>
    </row>
    <row r="51" spans="1:17" ht="15.75" customHeight="1">
      <c r="A51" s="1"/>
      <c r="B51" s="1"/>
      <c r="C51" s="1"/>
      <c r="D51" s="1"/>
      <c r="E51" s="1"/>
      <c r="F51" s="1"/>
      <c r="G51" s="1"/>
      <c r="H51" s="1"/>
      <c r="I51" s="1"/>
      <c r="J51" s="1"/>
      <c r="K51" s="1"/>
      <c r="L51" s="1"/>
      <c r="M51" s="1"/>
      <c r="N51" s="1"/>
      <c r="O51" s="1"/>
      <c r="P51" s="1"/>
      <c r="Q51" s="1"/>
    </row>
    <row r="52" spans="1:17" ht="15.75" customHeight="1">
      <c r="A52" s="1"/>
      <c r="B52" s="1"/>
      <c r="C52" s="1"/>
      <c r="D52" s="1"/>
      <c r="E52" s="1"/>
      <c r="F52" s="1"/>
      <c r="G52" s="1"/>
      <c r="H52" s="1"/>
      <c r="I52" s="1"/>
      <c r="J52" s="1"/>
      <c r="K52" s="1"/>
      <c r="L52" s="1"/>
      <c r="M52" s="1"/>
      <c r="N52" s="1"/>
      <c r="O52" s="1"/>
      <c r="P52" s="1"/>
      <c r="Q52" s="1"/>
    </row>
    <row r="53" spans="1:17" ht="15.75" customHeight="1">
      <c r="A53" s="1"/>
      <c r="B53" s="1"/>
      <c r="C53" s="1"/>
      <c r="D53" s="1"/>
      <c r="E53" s="1"/>
      <c r="F53" s="1"/>
      <c r="G53" s="1"/>
      <c r="H53" s="1"/>
      <c r="I53" s="1"/>
      <c r="J53" s="1"/>
      <c r="K53" s="1"/>
      <c r="L53" s="1"/>
      <c r="M53" s="1"/>
      <c r="N53" s="1"/>
      <c r="O53" s="1"/>
      <c r="P53" s="1"/>
      <c r="Q53" s="1"/>
    </row>
    <row r="54" spans="1:17" ht="15.75" customHeight="1">
      <c r="A54" s="1"/>
      <c r="B54" s="1"/>
      <c r="C54" s="1"/>
      <c r="D54" s="1"/>
      <c r="E54" s="1"/>
      <c r="F54" s="1"/>
      <c r="G54" s="1"/>
      <c r="H54" s="1"/>
      <c r="I54" s="1"/>
      <c r="J54" s="1"/>
      <c r="K54" s="1"/>
      <c r="L54" s="1"/>
      <c r="M54" s="1"/>
      <c r="N54" s="1"/>
      <c r="O54" s="1"/>
      <c r="P54" s="1"/>
      <c r="Q54" s="1"/>
    </row>
    <row r="55" spans="1:17" ht="15.75" customHeight="1">
      <c r="A55" s="1"/>
      <c r="B55" s="1"/>
      <c r="C55" s="1"/>
      <c r="D55" s="1"/>
      <c r="E55" s="1"/>
      <c r="F55" s="1"/>
      <c r="G55" s="1"/>
      <c r="H55" s="1"/>
      <c r="I55" s="1"/>
      <c r="J55" s="1"/>
      <c r="K55" s="1"/>
      <c r="L55" s="1"/>
      <c r="M55" s="1"/>
      <c r="N55" s="1"/>
      <c r="O55" s="1"/>
      <c r="P55" s="1"/>
      <c r="Q55" s="1"/>
    </row>
    <row r="56" spans="1:17" ht="15.75" customHeight="1">
      <c r="A56" s="1"/>
      <c r="B56" s="1"/>
      <c r="C56" s="1"/>
      <c r="D56" s="1"/>
      <c r="E56" s="1"/>
      <c r="F56" s="1"/>
      <c r="G56" s="1"/>
      <c r="H56" s="1"/>
      <c r="I56" s="1"/>
      <c r="J56" s="1"/>
      <c r="K56" s="1"/>
      <c r="L56" s="1"/>
      <c r="M56" s="1"/>
      <c r="N56" s="1"/>
      <c r="O56" s="1"/>
      <c r="P56" s="1"/>
      <c r="Q56" s="1"/>
    </row>
    <row r="57" spans="1:17" ht="15.75" customHeight="1">
      <c r="A57" s="1"/>
      <c r="B57" s="1"/>
      <c r="C57" s="1"/>
      <c r="D57" s="1"/>
      <c r="E57" s="1"/>
      <c r="F57" s="1"/>
      <c r="G57" s="1"/>
      <c r="H57" s="1"/>
      <c r="I57" s="1"/>
      <c r="J57" s="1"/>
      <c r="K57" s="1"/>
      <c r="L57" s="1"/>
      <c r="M57" s="1"/>
      <c r="N57" s="1"/>
      <c r="O57" s="1"/>
      <c r="P57" s="1"/>
      <c r="Q57" s="1"/>
    </row>
    <row r="58" spans="1:17" ht="15.75" customHeight="1">
      <c r="A58" s="1"/>
      <c r="B58" s="1"/>
      <c r="C58" s="1"/>
      <c r="D58" s="1"/>
      <c r="E58" s="1"/>
      <c r="F58" s="1"/>
      <c r="G58" s="1"/>
      <c r="H58" s="1"/>
      <c r="I58" s="1"/>
      <c r="J58" s="1"/>
      <c r="K58" s="1"/>
      <c r="L58" s="1"/>
      <c r="M58" s="1"/>
      <c r="N58" s="1"/>
      <c r="O58" s="1"/>
      <c r="P58" s="1"/>
      <c r="Q58" s="1"/>
    </row>
    <row r="59" spans="1:17" ht="15.75" customHeight="1">
      <c r="A59" s="1"/>
      <c r="B59" s="1"/>
      <c r="C59" s="1"/>
      <c r="D59" s="1"/>
      <c r="E59" s="1"/>
      <c r="F59" s="1"/>
      <c r="G59" s="1"/>
      <c r="H59" s="1"/>
      <c r="I59" s="1"/>
      <c r="J59" s="1"/>
      <c r="K59" s="1"/>
      <c r="L59" s="1"/>
      <c r="M59" s="1"/>
      <c r="N59" s="1"/>
      <c r="O59" s="1"/>
      <c r="P59" s="1"/>
      <c r="Q59" s="1"/>
    </row>
    <row r="60" spans="1:17" ht="15.75" customHeight="1">
      <c r="A60" s="1"/>
      <c r="B60" s="1"/>
      <c r="C60" s="1"/>
      <c r="D60" s="1"/>
      <c r="E60" s="1"/>
      <c r="F60" s="1"/>
      <c r="G60" s="1"/>
      <c r="H60" s="1"/>
      <c r="I60" s="1"/>
      <c r="J60" s="1"/>
      <c r="K60" s="1"/>
      <c r="L60" s="1"/>
      <c r="M60" s="1"/>
      <c r="N60" s="1"/>
      <c r="O60" s="1"/>
      <c r="P60" s="1"/>
      <c r="Q60" s="1"/>
    </row>
    <row r="61" spans="1:17" ht="15.75" customHeight="1">
      <c r="A61" s="1"/>
      <c r="B61" s="1"/>
      <c r="C61" s="1"/>
      <c r="D61" s="1"/>
      <c r="E61" s="1"/>
      <c r="F61" s="1"/>
      <c r="G61" s="1"/>
      <c r="H61" s="1"/>
      <c r="I61" s="1"/>
      <c r="J61" s="1"/>
      <c r="K61" s="1"/>
      <c r="L61" s="1"/>
      <c r="M61" s="1"/>
      <c r="N61" s="1"/>
      <c r="O61" s="1"/>
      <c r="P61" s="1"/>
      <c r="Q61" s="1"/>
    </row>
    <row r="62" spans="1:17" ht="15.75" customHeight="1">
      <c r="A62" s="1"/>
      <c r="B62" s="1"/>
      <c r="C62" s="1"/>
      <c r="D62" s="1"/>
      <c r="E62" s="1"/>
      <c r="F62" s="1"/>
      <c r="G62" s="1"/>
      <c r="H62" s="1"/>
      <c r="I62" s="1"/>
      <c r="J62" s="1"/>
      <c r="K62" s="1"/>
      <c r="L62" s="1"/>
      <c r="M62" s="1"/>
      <c r="N62" s="1"/>
      <c r="O62" s="1"/>
      <c r="P62" s="1"/>
      <c r="Q62" s="1"/>
    </row>
    <row r="63" spans="1:17" ht="15.75" customHeight="1">
      <c r="A63" s="1"/>
      <c r="B63" s="1"/>
      <c r="C63" s="1"/>
      <c r="D63" s="1"/>
      <c r="E63" s="1"/>
      <c r="F63" s="1"/>
      <c r="G63" s="1"/>
      <c r="H63" s="1"/>
      <c r="I63" s="1"/>
      <c r="J63" s="1"/>
      <c r="K63" s="1"/>
      <c r="L63" s="1"/>
      <c r="M63" s="1"/>
      <c r="N63" s="1"/>
      <c r="O63" s="1"/>
      <c r="P63" s="1"/>
      <c r="Q63" s="1"/>
    </row>
    <row r="64" spans="1:17" ht="15.75" customHeight="1">
      <c r="A64" s="1"/>
      <c r="B64" s="1"/>
      <c r="C64" s="1"/>
      <c r="D64" s="1"/>
      <c r="E64" s="1"/>
      <c r="F64" s="1"/>
      <c r="G64" s="1"/>
      <c r="H64" s="1"/>
      <c r="I64" s="1"/>
      <c r="J64" s="1"/>
      <c r="K64" s="1"/>
      <c r="L64" s="1"/>
      <c r="M64" s="1"/>
      <c r="N64" s="1"/>
      <c r="O64" s="1"/>
      <c r="P64" s="1"/>
      <c r="Q64" s="1"/>
    </row>
    <row r="65" spans="1:17" ht="15.75" customHeight="1">
      <c r="A65" s="1"/>
      <c r="B65" s="1"/>
      <c r="C65" s="1"/>
      <c r="D65" s="1"/>
      <c r="E65" s="1"/>
      <c r="F65" s="1"/>
      <c r="G65" s="1"/>
      <c r="H65" s="1"/>
      <c r="I65" s="1"/>
      <c r="J65" s="1"/>
      <c r="K65" s="1"/>
      <c r="L65" s="1"/>
      <c r="M65" s="1"/>
      <c r="N65" s="1"/>
      <c r="O65" s="1"/>
      <c r="P65" s="1"/>
      <c r="Q65" s="1"/>
    </row>
    <row r="66" spans="1:17" ht="15.75" customHeight="1">
      <c r="A66" s="1"/>
      <c r="B66" s="1"/>
      <c r="C66" s="1"/>
      <c r="D66" s="1"/>
      <c r="E66" s="1"/>
      <c r="F66" s="1"/>
      <c r="G66" s="1"/>
      <c r="H66" s="1"/>
      <c r="I66" s="1"/>
      <c r="J66" s="1"/>
      <c r="K66" s="1"/>
      <c r="L66" s="1"/>
      <c r="M66" s="1"/>
      <c r="N66" s="1"/>
      <c r="O66" s="1"/>
      <c r="P66" s="1"/>
      <c r="Q66" s="1"/>
    </row>
    <row r="67" spans="1:17" ht="15.75" customHeight="1">
      <c r="A67" s="1"/>
      <c r="B67" s="1"/>
      <c r="C67" s="1"/>
      <c r="D67" s="1"/>
      <c r="E67" s="1"/>
      <c r="F67" s="1"/>
      <c r="G67" s="1"/>
      <c r="H67" s="1"/>
      <c r="I67" s="1"/>
      <c r="J67" s="1"/>
      <c r="K67" s="1"/>
      <c r="L67" s="1"/>
      <c r="M67" s="1"/>
      <c r="N67" s="1"/>
      <c r="O67" s="1"/>
      <c r="P67" s="1"/>
      <c r="Q67" s="1"/>
    </row>
    <row r="68" spans="1:17" ht="15.75" customHeight="1">
      <c r="A68" s="1"/>
      <c r="B68" s="1"/>
      <c r="C68" s="1"/>
      <c r="D68" s="1"/>
      <c r="E68" s="1"/>
      <c r="F68" s="1"/>
      <c r="G68" s="1"/>
      <c r="H68" s="1"/>
      <c r="I68" s="1"/>
      <c r="J68" s="1"/>
      <c r="K68" s="1"/>
      <c r="L68" s="1"/>
      <c r="M68" s="1"/>
      <c r="N68" s="1"/>
      <c r="O68" s="1"/>
      <c r="P68" s="1"/>
      <c r="Q68" s="1"/>
    </row>
    <row r="69" spans="1:17" ht="15.75" customHeight="1">
      <c r="A69" s="1"/>
      <c r="B69" s="1"/>
      <c r="C69" s="1"/>
      <c r="D69" s="1"/>
      <c r="E69" s="1"/>
      <c r="F69" s="1"/>
      <c r="G69" s="1"/>
      <c r="H69" s="1"/>
      <c r="I69" s="1"/>
      <c r="J69" s="1"/>
      <c r="K69" s="1"/>
      <c r="L69" s="1"/>
      <c r="M69" s="1"/>
      <c r="N69" s="1"/>
      <c r="O69" s="1"/>
      <c r="P69" s="1"/>
      <c r="Q69" s="1"/>
    </row>
    <row r="70" spans="1:17" ht="15.75" customHeight="1">
      <c r="A70" s="1"/>
      <c r="B70" s="1"/>
      <c r="C70" s="1"/>
      <c r="D70" s="1"/>
      <c r="E70" s="1"/>
      <c r="F70" s="1"/>
      <c r="G70" s="1"/>
      <c r="H70" s="1"/>
      <c r="I70" s="1"/>
      <c r="J70" s="1"/>
      <c r="K70" s="1"/>
      <c r="L70" s="1"/>
      <c r="M70" s="1"/>
      <c r="N70" s="1"/>
      <c r="O70" s="1"/>
      <c r="P70" s="1"/>
      <c r="Q70" s="1"/>
    </row>
    <row r="71" spans="1:17" ht="15.75" customHeight="1">
      <c r="A71" s="1"/>
      <c r="B71" s="1"/>
      <c r="C71" s="1"/>
      <c r="D71" s="1"/>
      <c r="E71" s="1"/>
      <c r="F71" s="1"/>
      <c r="G71" s="1"/>
      <c r="H71" s="1"/>
      <c r="I71" s="1"/>
      <c r="J71" s="1"/>
      <c r="K71" s="1"/>
      <c r="L71" s="1"/>
      <c r="M71" s="1"/>
      <c r="N71" s="1"/>
      <c r="O71" s="1"/>
      <c r="P71" s="1"/>
      <c r="Q71" s="1"/>
    </row>
    <row r="72" spans="1:17" ht="15.75" customHeight="1">
      <c r="A72" s="1"/>
      <c r="B72" s="1"/>
      <c r="C72" s="1"/>
      <c r="D72" s="1"/>
      <c r="E72" s="1"/>
      <c r="F72" s="1"/>
      <c r="G72" s="1"/>
      <c r="H72" s="1"/>
      <c r="I72" s="1"/>
      <c r="J72" s="1"/>
      <c r="K72" s="1"/>
      <c r="L72" s="1"/>
      <c r="M72" s="1"/>
      <c r="N72" s="1"/>
      <c r="O72" s="1"/>
      <c r="P72" s="1"/>
      <c r="Q72" s="1"/>
    </row>
    <row r="73" spans="1:17" ht="15.75" customHeight="1">
      <c r="A73" s="1"/>
      <c r="B73" s="1"/>
      <c r="C73" s="1"/>
      <c r="D73" s="1"/>
      <c r="E73" s="1"/>
      <c r="F73" s="1"/>
      <c r="G73" s="1"/>
      <c r="H73" s="1"/>
      <c r="I73" s="1"/>
      <c r="J73" s="1"/>
      <c r="K73" s="1"/>
      <c r="L73" s="1"/>
      <c r="M73" s="1"/>
      <c r="N73" s="1"/>
      <c r="O73" s="1"/>
      <c r="P73" s="1"/>
      <c r="Q73" s="1"/>
    </row>
    <row r="74" spans="1:17" ht="15.75" customHeight="1">
      <c r="A74" s="1"/>
      <c r="B74" s="1"/>
      <c r="C74" s="1"/>
      <c r="D74" s="1"/>
      <c r="E74" s="1"/>
      <c r="F74" s="1"/>
      <c r="G74" s="1"/>
      <c r="H74" s="1"/>
      <c r="I74" s="1"/>
      <c r="J74" s="1"/>
      <c r="K74" s="1"/>
      <c r="L74" s="1"/>
      <c r="M74" s="1"/>
      <c r="N74" s="1"/>
      <c r="O74" s="1"/>
      <c r="P74" s="1"/>
      <c r="Q74" s="1"/>
    </row>
    <row r="75" spans="1:17" ht="15.75" customHeight="1">
      <c r="A75" s="1"/>
      <c r="B75" s="1"/>
      <c r="C75" s="1"/>
      <c r="D75" s="1"/>
      <c r="E75" s="1"/>
      <c r="F75" s="1"/>
      <c r="G75" s="1"/>
      <c r="H75" s="1"/>
      <c r="I75" s="1"/>
      <c r="J75" s="1"/>
      <c r="K75" s="1"/>
      <c r="L75" s="1"/>
      <c r="M75" s="1"/>
      <c r="N75" s="1"/>
      <c r="O75" s="1"/>
      <c r="P75" s="1"/>
      <c r="Q75" s="1"/>
    </row>
    <row r="76" spans="1:17" ht="15.75" customHeight="1">
      <c r="A76" s="1"/>
      <c r="B76" s="1"/>
      <c r="C76" s="1"/>
      <c r="D76" s="1"/>
      <c r="E76" s="1"/>
      <c r="F76" s="1"/>
      <c r="G76" s="1"/>
      <c r="H76" s="1"/>
      <c r="I76" s="1"/>
      <c r="J76" s="1"/>
      <c r="K76" s="1"/>
      <c r="L76" s="1"/>
      <c r="M76" s="1"/>
      <c r="N76" s="1"/>
      <c r="O76" s="1"/>
      <c r="P76" s="1"/>
      <c r="Q76" s="1"/>
    </row>
    <row r="77" spans="1:17" ht="15.75" customHeight="1">
      <c r="A77" s="1"/>
      <c r="B77" s="1"/>
      <c r="C77" s="1"/>
      <c r="D77" s="1"/>
      <c r="E77" s="1"/>
      <c r="F77" s="1"/>
      <c r="G77" s="1"/>
      <c r="H77" s="1"/>
      <c r="I77" s="1"/>
      <c r="J77" s="1"/>
      <c r="K77" s="1"/>
      <c r="L77" s="1"/>
      <c r="M77" s="1"/>
      <c r="N77" s="1"/>
      <c r="O77" s="1"/>
      <c r="P77" s="1"/>
      <c r="Q77" s="1"/>
    </row>
    <row r="78" spans="1:17" ht="15.75" customHeight="1">
      <c r="A78" s="1"/>
      <c r="B78" s="1"/>
      <c r="C78" s="1"/>
      <c r="D78" s="1"/>
      <c r="E78" s="1"/>
      <c r="F78" s="1"/>
      <c r="G78" s="1"/>
      <c r="H78" s="1"/>
      <c r="I78" s="1"/>
      <c r="J78" s="1"/>
      <c r="K78" s="1"/>
      <c r="L78" s="1"/>
      <c r="M78" s="1"/>
      <c r="N78" s="1"/>
      <c r="O78" s="1"/>
      <c r="P78" s="1"/>
      <c r="Q78" s="1"/>
    </row>
    <row r="79" spans="1:17" ht="15.75" customHeight="1">
      <c r="A79" s="1"/>
      <c r="B79" s="1"/>
      <c r="C79" s="1"/>
      <c r="D79" s="1"/>
      <c r="E79" s="1"/>
      <c r="F79" s="1"/>
      <c r="G79" s="1"/>
      <c r="H79" s="1"/>
      <c r="I79" s="1"/>
      <c r="J79" s="1"/>
      <c r="K79" s="1"/>
      <c r="L79" s="1"/>
      <c r="M79" s="1"/>
      <c r="N79" s="1"/>
      <c r="O79" s="1"/>
      <c r="P79" s="1"/>
      <c r="Q79" s="1"/>
    </row>
    <row r="80" spans="1:17" ht="15.75" customHeight="1">
      <c r="A80" s="1"/>
      <c r="B80" s="1"/>
      <c r="C80" s="1"/>
      <c r="D80" s="1"/>
      <c r="E80" s="1"/>
      <c r="F80" s="1"/>
      <c r="G80" s="1"/>
      <c r="H80" s="1"/>
      <c r="I80" s="1"/>
      <c r="J80" s="1"/>
      <c r="K80" s="1"/>
      <c r="L80" s="1"/>
      <c r="M80" s="1"/>
      <c r="N80" s="1"/>
      <c r="O80" s="1"/>
      <c r="P80" s="1"/>
      <c r="Q80" s="1"/>
    </row>
    <row r="81" spans="1:17" ht="15.75" customHeight="1">
      <c r="A81" s="1"/>
      <c r="B81" s="1"/>
      <c r="C81" s="1"/>
      <c r="D81" s="1"/>
      <c r="E81" s="1"/>
      <c r="F81" s="1"/>
      <c r="G81" s="1"/>
      <c r="H81" s="1"/>
      <c r="I81" s="1"/>
      <c r="J81" s="1"/>
      <c r="K81" s="1"/>
      <c r="L81" s="1"/>
      <c r="M81" s="1"/>
      <c r="N81" s="1"/>
      <c r="O81" s="1"/>
      <c r="P81" s="1"/>
      <c r="Q81" s="1"/>
    </row>
    <row r="82" spans="1:17" ht="15.75" customHeight="1">
      <c r="A82" s="1"/>
      <c r="B82" s="1"/>
      <c r="C82" s="1"/>
      <c r="D82" s="1"/>
      <c r="E82" s="1"/>
      <c r="F82" s="1"/>
      <c r="G82" s="1"/>
      <c r="H82" s="1"/>
      <c r="I82" s="1"/>
      <c r="J82" s="1"/>
      <c r="K82" s="1"/>
      <c r="L82" s="1"/>
      <c r="M82" s="1"/>
      <c r="N82" s="1"/>
      <c r="O82" s="1"/>
      <c r="P82" s="1"/>
      <c r="Q82" s="1"/>
    </row>
    <row r="83" spans="1:17" ht="15.75" customHeight="1">
      <c r="A83" s="1"/>
      <c r="B83" s="1"/>
      <c r="C83" s="1"/>
      <c r="D83" s="1"/>
      <c r="E83" s="1"/>
      <c r="F83" s="1"/>
      <c r="G83" s="1"/>
      <c r="H83" s="1"/>
      <c r="I83" s="1"/>
      <c r="J83" s="1"/>
      <c r="K83" s="1"/>
      <c r="L83" s="1"/>
      <c r="M83" s="1"/>
      <c r="N83" s="1"/>
      <c r="O83" s="1"/>
      <c r="P83" s="1"/>
      <c r="Q83" s="1"/>
    </row>
    <row r="84" spans="1:17" ht="15.75" customHeight="1">
      <c r="A84" s="1"/>
      <c r="B84" s="1"/>
      <c r="C84" s="1"/>
      <c r="D84" s="1"/>
      <c r="E84" s="1"/>
      <c r="F84" s="1"/>
      <c r="G84" s="1"/>
      <c r="H84" s="1"/>
      <c r="I84" s="1"/>
      <c r="J84" s="1"/>
      <c r="K84" s="1"/>
      <c r="L84" s="1"/>
      <c r="M84" s="1"/>
      <c r="N84" s="1"/>
      <c r="O84" s="1"/>
      <c r="P84" s="1"/>
      <c r="Q84" s="1"/>
    </row>
    <row r="85" spans="1:17" ht="15.75" customHeight="1">
      <c r="A85" s="1"/>
      <c r="B85" s="1"/>
      <c r="C85" s="1"/>
      <c r="D85" s="1"/>
      <c r="E85" s="1"/>
      <c r="F85" s="1"/>
      <c r="G85" s="1"/>
      <c r="H85" s="1"/>
      <c r="I85" s="1"/>
      <c r="J85" s="1"/>
      <c r="K85" s="1"/>
      <c r="L85" s="1"/>
      <c r="M85" s="1"/>
      <c r="N85" s="1"/>
      <c r="O85" s="1"/>
      <c r="P85" s="1"/>
      <c r="Q85" s="1"/>
    </row>
    <row r="86" spans="1:17" ht="15.75" customHeight="1">
      <c r="A86" s="1"/>
      <c r="B86" s="1"/>
      <c r="C86" s="1"/>
      <c r="D86" s="1"/>
      <c r="E86" s="1"/>
      <c r="F86" s="1"/>
      <c r="G86" s="1"/>
      <c r="H86" s="1"/>
      <c r="I86" s="1"/>
      <c r="J86" s="1"/>
      <c r="K86" s="1"/>
      <c r="L86" s="1"/>
      <c r="M86" s="1"/>
      <c r="N86" s="1"/>
      <c r="O86" s="1"/>
      <c r="P86" s="1"/>
      <c r="Q86" s="1"/>
    </row>
    <row r="87" spans="1:17" ht="15.75" customHeight="1">
      <c r="A87" s="1"/>
      <c r="B87" s="1"/>
      <c r="C87" s="1"/>
      <c r="D87" s="1"/>
      <c r="E87" s="1"/>
      <c r="F87" s="1"/>
      <c r="G87" s="1"/>
      <c r="H87" s="1"/>
      <c r="I87" s="1"/>
      <c r="J87" s="1"/>
      <c r="K87" s="1"/>
      <c r="L87" s="1"/>
      <c r="M87" s="1"/>
      <c r="N87" s="1"/>
      <c r="O87" s="1"/>
      <c r="P87" s="1"/>
      <c r="Q87" s="1"/>
    </row>
    <row r="88" spans="1:17" ht="15.75" customHeight="1">
      <c r="A88" s="1"/>
      <c r="B88" s="1"/>
      <c r="C88" s="1"/>
      <c r="D88" s="1"/>
      <c r="E88" s="1"/>
      <c r="F88" s="1"/>
      <c r="G88" s="1"/>
      <c r="H88" s="1"/>
      <c r="I88" s="1"/>
      <c r="J88" s="1"/>
      <c r="K88" s="1"/>
      <c r="L88" s="1"/>
      <c r="M88" s="1"/>
      <c r="N88" s="1"/>
      <c r="O88" s="1"/>
      <c r="P88" s="1"/>
      <c r="Q88" s="1"/>
    </row>
    <row r="89" spans="1:17" ht="15.75" customHeight="1">
      <c r="A89" s="1"/>
      <c r="B89" s="1"/>
      <c r="C89" s="1"/>
      <c r="D89" s="1"/>
      <c r="E89" s="1"/>
      <c r="F89" s="1"/>
      <c r="G89" s="1"/>
      <c r="H89" s="1"/>
      <c r="I89" s="1"/>
      <c r="J89" s="1"/>
      <c r="K89" s="1"/>
      <c r="L89" s="1"/>
      <c r="M89" s="1"/>
      <c r="N89" s="1"/>
      <c r="O89" s="1"/>
      <c r="P89" s="1"/>
      <c r="Q89" s="1"/>
    </row>
    <row r="90" spans="1:17" ht="15.75" customHeight="1">
      <c r="A90" s="1"/>
      <c r="B90" s="1"/>
      <c r="C90" s="1"/>
      <c r="D90" s="1"/>
      <c r="E90" s="1"/>
      <c r="F90" s="1"/>
      <c r="G90" s="1"/>
      <c r="H90" s="1"/>
      <c r="I90" s="1"/>
      <c r="J90" s="1"/>
      <c r="K90" s="1"/>
      <c r="L90" s="1"/>
      <c r="M90" s="1"/>
      <c r="N90" s="1"/>
      <c r="O90" s="1"/>
      <c r="P90" s="1"/>
      <c r="Q90" s="1"/>
    </row>
    <row r="91" spans="1:17" ht="15.75" customHeight="1">
      <c r="A91" s="1"/>
      <c r="B91" s="1"/>
      <c r="C91" s="1"/>
      <c r="D91" s="1"/>
      <c r="E91" s="1"/>
      <c r="F91" s="1"/>
      <c r="G91" s="1"/>
      <c r="H91" s="1"/>
      <c r="I91" s="1"/>
      <c r="J91" s="1"/>
      <c r="K91" s="1"/>
      <c r="L91" s="1"/>
      <c r="M91" s="1"/>
      <c r="N91" s="1"/>
      <c r="O91" s="1"/>
      <c r="P91" s="1"/>
      <c r="Q91" s="1"/>
    </row>
    <row r="92" spans="1:17" ht="15.75" customHeight="1">
      <c r="A92" s="1"/>
      <c r="B92" s="1"/>
      <c r="C92" s="1"/>
      <c r="D92" s="1"/>
      <c r="E92" s="1"/>
      <c r="F92" s="1"/>
      <c r="G92" s="1"/>
      <c r="H92" s="1"/>
      <c r="I92" s="1"/>
      <c r="J92" s="1"/>
      <c r="K92" s="1"/>
      <c r="L92" s="1"/>
      <c r="M92" s="1"/>
      <c r="N92" s="1"/>
      <c r="O92" s="1"/>
      <c r="P92" s="1"/>
      <c r="Q92" s="1"/>
    </row>
    <row r="93" spans="1:17" ht="15.75" customHeight="1">
      <c r="A93" s="1"/>
      <c r="B93" s="1"/>
      <c r="C93" s="1"/>
      <c r="D93" s="1"/>
      <c r="E93" s="1"/>
      <c r="F93" s="1"/>
      <c r="G93" s="1"/>
      <c r="H93" s="1"/>
      <c r="I93" s="1"/>
      <c r="J93" s="1"/>
      <c r="K93" s="1"/>
      <c r="L93" s="1"/>
      <c r="M93" s="1"/>
      <c r="N93" s="1"/>
      <c r="O93" s="1"/>
      <c r="P93" s="1"/>
      <c r="Q93" s="1"/>
    </row>
    <row r="94" spans="1:17" ht="15.75" customHeight="1">
      <c r="A94" s="1"/>
      <c r="B94" s="1"/>
      <c r="C94" s="1"/>
      <c r="D94" s="1"/>
      <c r="E94" s="1"/>
      <c r="F94" s="1"/>
      <c r="G94" s="1"/>
      <c r="H94" s="1"/>
      <c r="I94" s="1"/>
      <c r="J94" s="1"/>
      <c r="K94" s="1"/>
      <c r="L94" s="1"/>
      <c r="M94" s="1"/>
      <c r="N94" s="1"/>
      <c r="O94" s="1"/>
      <c r="P94" s="1"/>
      <c r="Q94" s="1"/>
    </row>
    <row r="95" spans="1:17" ht="15.75" customHeight="1">
      <c r="A95" s="1"/>
      <c r="B95" s="1"/>
      <c r="C95" s="1"/>
      <c r="D95" s="1"/>
      <c r="E95" s="1"/>
      <c r="F95" s="1"/>
      <c r="G95" s="1"/>
      <c r="H95" s="1"/>
      <c r="I95" s="1"/>
      <c r="J95" s="1"/>
      <c r="K95" s="1"/>
      <c r="L95" s="1"/>
      <c r="M95" s="1"/>
      <c r="N95" s="1"/>
      <c r="O95" s="1"/>
      <c r="P95" s="1"/>
      <c r="Q95" s="1"/>
    </row>
    <row r="96" spans="1:17" ht="15.75" customHeight="1">
      <c r="A96" s="1"/>
      <c r="B96" s="1"/>
      <c r="C96" s="1"/>
      <c r="D96" s="1"/>
      <c r="E96" s="1"/>
      <c r="F96" s="1"/>
      <c r="G96" s="1"/>
      <c r="H96" s="1"/>
      <c r="I96" s="1"/>
      <c r="J96" s="1"/>
      <c r="K96" s="1"/>
      <c r="L96" s="1"/>
      <c r="M96" s="1"/>
      <c r="N96" s="1"/>
      <c r="O96" s="1"/>
      <c r="P96" s="1"/>
      <c r="Q96" s="1"/>
    </row>
    <row r="97" spans="1:17" ht="15.75" customHeight="1">
      <c r="A97" s="1"/>
      <c r="B97" s="1"/>
      <c r="C97" s="1"/>
      <c r="D97" s="1"/>
      <c r="E97" s="1"/>
      <c r="F97" s="1"/>
      <c r="G97" s="1"/>
      <c r="H97" s="1"/>
      <c r="I97" s="1"/>
      <c r="J97" s="1"/>
      <c r="K97" s="1"/>
      <c r="L97" s="1"/>
      <c r="M97" s="1"/>
      <c r="N97" s="1"/>
      <c r="O97" s="1"/>
      <c r="P97" s="1"/>
      <c r="Q97" s="1"/>
    </row>
    <row r="98" spans="1:17" ht="15.75" customHeight="1">
      <c r="A98" s="1"/>
      <c r="B98" s="1"/>
      <c r="C98" s="1"/>
      <c r="D98" s="1"/>
      <c r="E98" s="1"/>
      <c r="F98" s="1"/>
      <c r="G98" s="1"/>
      <c r="H98" s="1"/>
      <c r="I98" s="1"/>
      <c r="J98" s="1"/>
      <c r="K98" s="1"/>
      <c r="L98" s="1"/>
      <c r="M98" s="1"/>
      <c r="N98" s="1"/>
      <c r="O98" s="1"/>
      <c r="P98" s="1"/>
      <c r="Q98" s="1"/>
    </row>
    <row r="99" spans="1:17" ht="15.75" customHeight="1">
      <c r="A99" s="1"/>
      <c r="B99" s="1"/>
      <c r="C99" s="1"/>
      <c r="D99" s="1"/>
      <c r="E99" s="1"/>
      <c r="F99" s="1"/>
      <c r="G99" s="1"/>
      <c r="H99" s="1"/>
      <c r="I99" s="1"/>
      <c r="J99" s="1"/>
      <c r="K99" s="1"/>
      <c r="L99" s="1"/>
      <c r="M99" s="1"/>
      <c r="N99" s="1"/>
      <c r="O99" s="1"/>
      <c r="P99" s="1"/>
      <c r="Q99" s="1"/>
    </row>
    <row r="100" spans="1:17" ht="15.75" customHeight="1">
      <c r="A100" s="1"/>
      <c r="B100" s="1"/>
      <c r="C100" s="1"/>
      <c r="D100" s="1"/>
      <c r="E100" s="1"/>
      <c r="F100" s="1"/>
      <c r="G100" s="1"/>
      <c r="H100" s="1"/>
      <c r="I100" s="1"/>
      <c r="J100" s="1"/>
      <c r="K100" s="1"/>
      <c r="L100" s="1"/>
      <c r="M100" s="1"/>
      <c r="N100" s="1"/>
      <c r="O100" s="1"/>
      <c r="P100" s="1"/>
      <c r="Q100" s="1"/>
    </row>
    <row r="101" spans="1:17" ht="15.75" customHeight="1">
      <c r="A101" s="1"/>
      <c r="B101" s="1"/>
      <c r="C101" s="1"/>
      <c r="D101" s="1"/>
      <c r="E101" s="1"/>
      <c r="F101" s="1"/>
      <c r="G101" s="1"/>
      <c r="H101" s="1"/>
      <c r="I101" s="1"/>
      <c r="J101" s="1"/>
      <c r="K101" s="1"/>
      <c r="L101" s="1"/>
      <c r="M101" s="1"/>
      <c r="N101" s="1"/>
      <c r="O101" s="1"/>
      <c r="P101" s="1"/>
      <c r="Q101" s="1"/>
    </row>
    <row r="102" spans="1:17" ht="15.75" customHeight="1">
      <c r="A102" s="1"/>
      <c r="B102" s="1"/>
      <c r="C102" s="1"/>
      <c r="D102" s="1"/>
      <c r="E102" s="1"/>
      <c r="F102" s="1"/>
      <c r="G102" s="1"/>
      <c r="H102" s="1"/>
      <c r="I102" s="1"/>
      <c r="J102" s="1"/>
      <c r="K102" s="1"/>
      <c r="L102" s="1"/>
      <c r="M102" s="1"/>
      <c r="N102" s="1"/>
      <c r="O102" s="1"/>
      <c r="P102" s="1"/>
      <c r="Q102" s="1"/>
    </row>
    <row r="103" spans="1:17" ht="15.75" customHeight="1">
      <c r="A103" s="1"/>
      <c r="B103" s="1"/>
      <c r="C103" s="1"/>
      <c r="D103" s="1"/>
      <c r="E103" s="1"/>
      <c r="F103" s="1"/>
      <c r="G103" s="1"/>
      <c r="H103" s="1"/>
      <c r="I103" s="1"/>
      <c r="J103" s="1"/>
      <c r="K103" s="1"/>
      <c r="L103" s="1"/>
      <c r="M103" s="1"/>
      <c r="N103" s="1"/>
      <c r="O103" s="1"/>
      <c r="P103" s="1"/>
      <c r="Q103" s="1"/>
    </row>
    <row r="104" spans="1:17" ht="15.75" customHeight="1">
      <c r="A104" s="1"/>
      <c r="B104" s="1"/>
      <c r="C104" s="1"/>
      <c r="D104" s="1"/>
      <c r="E104" s="1"/>
      <c r="F104" s="1"/>
      <c r="G104" s="1"/>
      <c r="H104" s="1"/>
      <c r="I104" s="1"/>
      <c r="J104" s="1"/>
      <c r="K104" s="1"/>
      <c r="L104" s="1"/>
      <c r="M104" s="1"/>
      <c r="N104" s="1"/>
      <c r="O104" s="1"/>
      <c r="P104" s="1"/>
      <c r="Q104" s="1"/>
    </row>
    <row r="105" spans="1:17" ht="15.75" customHeight="1">
      <c r="A105" s="1"/>
      <c r="B105" s="1"/>
      <c r="C105" s="1"/>
      <c r="D105" s="1"/>
      <c r="E105" s="1"/>
      <c r="F105" s="1"/>
      <c r="G105" s="1"/>
      <c r="H105" s="1"/>
      <c r="I105" s="1"/>
      <c r="J105" s="1"/>
      <c r="K105" s="1"/>
      <c r="L105" s="1"/>
      <c r="M105" s="1"/>
      <c r="N105" s="1"/>
      <c r="O105" s="1"/>
      <c r="P105" s="1"/>
      <c r="Q105" s="1"/>
    </row>
    <row r="106" spans="1:17" ht="15.75" customHeight="1">
      <c r="A106" s="1"/>
      <c r="B106" s="1"/>
      <c r="C106" s="1"/>
      <c r="D106" s="1"/>
      <c r="E106" s="1"/>
      <c r="F106" s="1"/>
      <c r="G106" s="1"/>
      <c r="H106" s="1"/>
      <c r="I106" s="1"/>
      <c r="J106" s="1"/>
      <c r="K106" s="1"/>
      <c r="L106" s="1"/>
      <c r="M106" s="1"/>
      <c r="N106" s="1"/>
      <c r="O106" s="1"/>
      <c r="P106" s="1"/>
      <c r="Q106" s="1"/>
    </row>
    <row r="107" spans="1:17" ht="15.75" customHeight="1">
      <c r="A107" s="1"/>
      <c r="B107" s="1"/>
      <c r="C107" s="1"/>
      <c r="D107" s="1"/>
      <c r="E107" s="1"/>
      <c r="F107" s="1"/>
      <c r="G107" s="1"/>
      <c r="H107" s="1"/>
      <c r="I107" s="1"/>
      <c r="J107" s="1"/>
      <c r="K107" s="1"/>
      <c r="L107" s="1"/>
      <c r="M107" s="1"/>
      <c r="N107" s="1"/>
      <c r="O107" s="1"/>
      <c r="P107" s="1"/>
      <c r="Q107" s="1"/>
    </row>
    <row r="108" spans="1:17" ht="15.75" customHeight="1">
      <c r="A108" s="1"/>
      <c r="B108" s="1"/>
      <c r="C108" s="1"/>
      <c r="D108" s="1"/>
      <c r="E108" s="1"/>
      <c r="F108" s="1"/>
      <c r="G108" s="1"/>
      <c r="H108" s="1"/>
      <c r="I108" s="1"/>
      <c r="J108" s="1"/>
      <c r="K108" s="1"/>
      <c r="L108" s="1"/>
      <c r="M108" s="1"/>
      <c r="N108" s="1"/>
      <c r="O108" s="1"/>
      <c r="P108" s="1"/>
      <c r="Q108" s="1"/>
    </row>
    <row r="109" spans="1:17" ht="15.75" customHeight="1">
      <c r="A109" s="1"/>
      <c r="B109" s="1"/>
      <c r="C109" s="1"/>
      <c r="D109" s="1"/>
      <c r="E109" s="1"/>
      <c r="F109" s="1"/>
      <c r="G109" s="1"/>
      <c r="H109" s="1"/>
      <c r="I109" s="1"/>
      <c r="J109" s="1"/>
      <c r="K109" s="1"/>
      <c r="L109" s="1"/>
      <c r="M109" s="1"/>
      <c r="N109" s="1"/>
      <c r="O109" s="1"/>
      <c r="P109" s="1"/>
      <c r="Q109" s="1"/>
    </row>
    <row r="110" spans="1:17" ht="15.75" customHeight="1">
      <c r="A110" s="1"/>
      <c r="B110" s="1"/>
      <c r="C110" s="1"/>
      <c r="D110" s="1"/>
      <c r="E110" s="1"/>
      <c r="F110" s="1"/>
      <c r="G110" s="1"/>
      <c r="H110" s="1"/>
      <c r="I110" s="1"/>
      <c r="J110" s="1"/>
      <c r="K110" s="1"/>
      <c r="L110" s="1"/>
      <c r="M110" s="1"/>
      <c r="N110" s="1"/>
      <c r="O110" s="1"/>
      <c r="P110" s="1"/>
      <c r="Q110" s="1"/>
    </row>
    <row r="111" spans="1:17" ht="15.75" customHeight="1">
      <c r="A111" s="1"/>
      <c r="B111" s="1"/>
      <c r="C111" s="1"/>
      <c r="D111" s="1"/>
      <c r="E111" s="1"/>
      <c r="F111" s="1"/>
      <c r="G111" s="1"/>
      <c r="H111" s="1"/>
      <c r="I111" s="1"/>
      <c r="J111" s="1"/>
      <c r="K111" s="1"/>
      <c r="L111" s="1"/>
      <c r="M111" s="1"/>
      <c r="N111" s="1"/>
      <c r="O111" s="1"/>
      <c r="P111" s="1"/>
      <c r="Q111" s="1"/>
    </row>
    <row r="112" spans="1:17" ht="15.75" customHeight="1">
      <c r="A112" s="1"/>
      <c r="B112" s="1"/>
      <c r="C112" s="1"/>
      <c r="D112" s="1"/>
      <c r="E112" s="1"/>
      <c r="F112" s="1"/>
      <c r="G112" s="1"/>
      <c r="H112" s="1"/>
      <c r="I112" s="1"/>
      <c r="J112" s="1"/>
      <c r="K112" s="1"/>
      <c r="L112" s="1"/>
      <c r="M112" s="1"/>
      <c r="N112" s="1"/>
      <c r="O112" s="1"/>
      <c r="P112" s="1"/>
      <c r="Q112" s="1"/>
    </row>
    <row r="113" spans="1:17" ht="15.75" customHeight="1">
      <c r="A113" s="1"/>
      <c r="B113" s="1"/>
      <c r="C113" s="1"/>
      <c r="D113" s="1"/>
      <c r="E113" s="1"/>
      <c r="F113" s="1"/>
      <c r="G113" s="1"/>
      <c r="H113" s="1"/>
      <c r="I113" s="1"/>
      <c r="J113" s="1"/>
      <c r="K113" s="1"/>
      <c r="L113" s="1"/>
      <c r="M113" s="1"/>
      <c r="N113" s="1"/>
      <c r="O113" s="1"/>
      <c r="P113" s="1"/>
      <c r="Q113" s="1"/>
    </row>
    <row r="114" spans="1:17" ht="15.75" customHeight="1">
      <c r="A114" s="1"/>
      <c r="B114" s="1"/>
      <c r="C114" s="1"/>
      <c r="D114" s="1"/>
      <c r="E114" s="1"/>
      <c r="F114" s="1"/>
      <c r="G114" s="1"/>
      <c r="H114" s="1"/>
      <c r="I114" s="1"/>
      <c r="J114" s="1"/>
      <c r="K114" s="1"/>
      <c r="L114" s="1"/>
      <c r="M114" s="1"/>
      <c r="N114" s="1"/>
      <c r="O114" s="1"/>
      <c r="P114" s="1"/>
      <c r="Q114" s="1"/>
    </row>
    <row r="115" spans="1:17" ht="15.75" customHeight="1">
      <c r="A115" s="1"/>
      <c r="B115" s="1"/>
      <c r="C115" s="1"/>
      <c r="D115" s="1"/>
      <c r="E115" s="1"/>
      <c r="F115" s="1"/>
      <c r="G115" s="1"/>
      <c r="H115" s="1"/>
      <c r="I115" s="1"/>
      <c r="J115" s="1"/>
      <c r="K115" s="1"/>
      <c r="L115" s="1"/>
      <c r="M115" s="1"/>
      <c r="N115" s="1"/>
      <c r="O115" s="1"/>
      <c r="P115" s="1"/>
      <c r="Q115" s="1"/>
    </row>
    <row r="116" spans="1:17" ht="15.75" customHeight="1">
      <c r="A116" s="1"/>
      <c r="B116" s="1"/>
      <c r="C116" s="1"/>
      <c r="D116" s="1"/>
      <c r="E116" s="1"/>
      <c r="F116" s="1"/>
      <c r="G116" s="1"/>
      <c r="H116" s="1"/>
      <c r="I116" s="1"/>
      <c r="J116" s="1"/>
      <c r="K116" s="1"/>
      <c r="L116" s="1"/>
      <c r="M116" s="1"/>
      <c r="N116" s="1"/>
      <c r="O116" s="1"/>
      <c r="P116" s="1"/>
      <c r="Q116" s="1"/>
    </row>
    <row r="117" spans="1:17" ht="15.75" customHeight="1">
      <c r="A117" s="1"/>
      <c r="B117" s="1"/>
      <c r="C117" s="1"/>
      <c r="D117" s="1"/>
      <c r="E117" s="1"/>
      <c r="F117" s="1"/>
      <c r="G117" s="1"/>
      <c r="H117" s="1"/>
      <c r="I117" s="1"/>
      <c r="J117" s="1"/>
      <c r="K117" s="1"/>
      <c r="L117" s="1"/>
      <c r="M117" s="1"/>
      <c r="N117" s="1"/>
      <c r="O117" s="1"/>
      <c r="P117" s="1"/>
      <c r="Q117" s="1"/>
    </row>
    <row r="118" spans="1:17" ht="15.75" customHeight="1">
      <c r="A118" s="1"/>
      <c r="B118" s="1"/>
      <c r="C118" s="1"/>
      <c r="D118" s="1"/>
      <c r="E118" s="1"/>
      <c r="F118" s="1"/>
      <c r="G118" s="1"/>
      <c r="H118" s="1"/>
      <c r="I118" s="1"/>
      <c r="J118" s="1"/>
      <c r="K118" s="1"/>
      <c r="L118" s="1"/>
      <c r="M118" s="1"/>
      <c r="N118" s="1"/>
      <c r="O118" s="1"/>
      <c r="P118" s="1"/>
      <c r="Q118" s="1"/>
    </row>
    <row r="119" spans="1:17" ht="15.75" customHeight="1">
      <c r="A119" s="1"/>
      <c r="B119" s="1"/>
      <c r="C119" s="1"/>
      <c r="D119" s="1"/>
      <c r="E119" s="1"/>
      <c r="F119" s="1"/>
      <c r="G119" s="1"/>
      <c r="H119" s="1"/>
      <c r="I119" s="1"/>
      <c r="J119" s="1"/>
      <c r="K119" s="1"/>
      <c r="L119" s="1"/>
      <c r="M119" s="1"/>
      <c r="N119" s="1"/>
      <c r="O119" s="1"/>
      <c r="P119" s="1"/>
      <c r="Q119" s="1"/>
    </row>
    <row r="120" spans="1:17" ht="15.75" customHeight="1">
      <c r="A120" s="1"/>
      <c r="B120" s="1"/>
      <c r="C120" s="1"/>
      <c r="D120" s="1"/>
      <c r="E120" s="1"/>
      <c r="F120" s="1"/>
      <c r="G120" s="1"/>
      <c r="H120" s="1"/>
      <c r="I120" s="1"/>
      <c r="J120" s="1"/>
      <c r="K120" s="1"/>
      <c r="L120" s="1"/>
      <c r="M120" s="1"/>
      <c r="N120" s="1"/>
      <c r="O120" s="1"/>
      <c r="P120" s="1"/>
      <c r="Q120" s="1"/>
    </row>
    <row r="121" spans="1:17" ht="15.75" customHeight="1">
      <c r="A121" s="1"/>
      <c r="B121" s="1"/>
      <c r="C121" s="1"/>
      <c r="D121" s="1"/>
      <c r="E121" s="1"/>
      <c r="F121" s="1"/>
      <c r="G121" s="1"/>
      <c r="H121" s="1"/>
      <c r="I121" s="1"/>
      <c r="J121" s="1"/>
      <c r="K121" s="1"/>
      <c r="L121" s="1"/>
      <c r="M121" s="1"/>
      <c r="N121" s="1"/>
      <c r="O121" s="1"/>
      <c r="P121" s="1"/>
      <c r="Q121" s="1"/>
    </row>
    <row r="122" spans="1:17" ht="15.75" customHeight="1">
      <c r="A122" s="1"/>
      <c r="B122" s="1"/>
      <c r="C122" s="1"/>
      <c r="D122" s="1"/>
      <c r="E122" s="1"/>
      <c r="F122" s="1"/>
      <c r="G122" s="1"/>
      <c r="H122" s="1"/>
      <c r="I122" s="1"/>
      <c r="J122" s="1"/>
      <c r="K122" s="1"/>
      <c r="L122" s="1"/>
      <c r="M122" s="1"/>
      <c r="N122" s="1"/>
      <c r="O122" s="1"/>
      <c r="P122" s="1"/>
      <c r="Q122" s="1"/>
    </row>
    <row r="123" spans="1:17" ht="15.75" customHeight="1">
      <c r="A123" s="1"/>
      <c r="B123" s="1"/>
      <c r="C123" s="1"/>
      <c r="D123" s="1"/>
      <c r="E123" s="1"/>
      <c r="F123" s="1"/>
      <c r="G123" s="1"/>
      <c r="H123" s="1"/>
      <c r="I123" s="1"/>
      <c r="J123" s="1"/>
      <c r="K123" s="1"/>
      <c r="L123" s="1"/>
      <c r="M123" s="1"/>
      <c r="N123" s="1"/>
      <c r="O123" s="1"/>
      <c r="P123" s="1"/>
      <c r="Q123" s="1"/>
    </row>
    <row r="124" spans="1:17" ht="15.75" customHeight="1">
      <c r="A124" s="1"/>
      <c r="B124" s="1"/>
      <c r="C124" s="1"/>
      <c r="D124" s="1"/>
      <c r="E124" s="1"/>
      <c r="F124" s="1"/>
      <c r="G124" s="1"/>
      <c r="H124" s="1"/>
      <c r="I124" s="1"/>
      <c r="J124" s="1"/>
      <c r="K124" s="1"/>
      <c r="L124" s="1"/>
      <c r="M124" s="1"/>
      <c r="N124" s="1"/>
      <c r="O124" s="1"/>
      <c r="P124" s="1"/>
      <c r="Q124" s="1"/>
    </row>
    <row r="125" spans="1:17" ht="15.75" customHeight="1">
      <c r="A125" s="1"/>
      <c r="B125" s="1"/>
      <c r="C125" s="1"/>
      <c r="D125" s="1"/>
      <c r="E125" s="1"/>
      <c r="F125" s="1"/>
      <c r="G125" s="1"/>
      <c r="H125" s="1"/>
      <c r="I125" s="1"/>
      <c r="J125" s="1"/>
      <c r="K125" s="1"/>
      <c r="L125" s="1"/>
      <c r="M125" s="1"/>
      <c r="N125" s="1"/>
      <c r="O125" s="1"/>
      <c r="P125" s="1"/>
      <c r="Q125" s="1"/>
    </row>
    <row r="126" spans="1:17" ht="15.75" customHeight="1">
      <c r="A126" s="1"/>
      <c r="B126" s="1"/>
      <c r="C126" s="1"/>
      <c r="D126" s="1"/>
      <c r="E126" s="1"/>
      <c r="F126" s="1"/>
      <c r="G126" s="1"/>
      <c r="H126" s="1"/>
      <c r="I126" s="1"/>
      <c r="J126" s="1"/>
      <c r="K126" s="1"/>
      <c r="L126" s="1"/>
      <c r="M126" s="1"/>
      <c r="N126" s="1"/>
      <c r="O126" s="1"/>
      <c r="P126" s="1"/>
      <c r="Q126" s="1"/>
    </row>
    <row r="127" spans="1:17" ht="15.75" customHeight="1">
      <c r="A127" s="1"/>
      <c r="B127" s="1"/>
      <c r="C127" s="1"/>
      <c r="D127" s="1"/>
      <c r="E127" s="1"/>
      <c r="F127" s="1"/>
      <c r="G127" s="1"/>
      <c r="H127" s="1"/>
      <c r="I127" s="1"/>
      <c r="J127" s="1"/>
      <c r="K127" s="1"/>
      <c r="L127" s="1"/>
      <c r="M127" s="1"/>
      <c r="N127" s="1"/>
      <c r="O127" s="1"/>
      <c r="P127" s="1"/>
      <c r="Q127" s="1"/>
    </row>
    <row r="128" spans="1:17" ht="15.75" customHeight="1">
      <c r="A128" s="1"/>
      <c r="B128" s="1"/>
      <c r="C128" s="1"/>
      <c r="D128" s="1"/>
      <c r="E128" s="1"/>
      <c r="F128" s="1"/>
      <c r="G128" s="1"/>
      <c r="H128" s="1"/>
      <c r="I128" s="1"/>
      <c r="J128" s="1"/>
      <c r="K128" s="1"/>
      <c r="L128" s="1"/>
      <c r="M128" s="1"/>
      <c r="N128" s="1"/>
      <c r="O128" s="1"/>
      <c r="P128" s="1"/>
      <c r="Q128" s="1"/>
    </row>
    <row r="129" spans="1:17" ht="15.75" customHeight="1">
      <c r="A129" s="1"/>
      <c r="B129" s="1"/>
      <c r="C129" s="1"/>
      <c r="D129" s="1"/>
      <c r="E129" s="1"/>
      <c r="F129" s="1"/>
      <c r="G129" s="1"/>
      <c r="H129" s="1"/>
      <c r="I129" s="1"/>
      <c r="J129" s="1"/>
      <c r="K129" s="1"/>
      <c r="L129" s="1"/>
      <c r="M129" s="1"/>
      <c r="N129" s="1"/>
      <c r="O129" s="1"/>
      <c r="P129" s="1"/>
      <c r="Q129" s="1"/>
    </row>
    <row r="130" spans="1:17" ht="15.75" customHeight="1">
      <c r="A130" s="1"/>
      <c r="B130" s="1"/>
      <c r="C130" s="1"/>
      <c r="D130" s="1"/>
      <c r="E130" s="1"/>
      <c r="F130" s="1"/>
      <c r="G130" s="1"/>
      <c r="H130" s="1"/>
      <c r="I130" s="1"/>
      <c r="J130" s="1"/>
      <c r="K130" s="1"/>
      <c r="L130" s="1"/>
      <c r="M130" s="1"/>
      <c r="N130" s="1"/>
      <c r="O130" s="1"/>
      <c r="P130" s="1"/>
      <c r="Q130" s="1"/>
    </row>
    <row r="131" spans="1:17" ht="15.75" customHeight="1">
      <c r="A131" s="1"/>
      <c r="B131" s="1"/>
      <c r="C131" s="1"/>
      <c r="D131" s="1"/>
      <c r="E131" s="1"/>
      <c r="F131" s="1"/>
      <c r="G131" s="1"/>
      <c r="H131" s="1"/>
      <c r="I131" s="1"/>
      <c r="J131" s="1"/>
      <c r="K131" s="1"/>
      <c r="L131" s="1"/>
      <c r="M131" s="1"/>
      <c r="N131" s="1"/>
      <c r="O131" s="1"/>
      <c r="P131" s="1"/>
      <c r="Q131" s="1"/>
    </row>
    <row r="132" spans="1:17" ht="15.75" customHeight="1">
      <c r="A132" s="1"/>
      <c r="B132" s="1"/>
      <c r="C132" s="1"/>
      <c r="D132" s="1"/>
      <c r="E132" s="1"/>
      <c r="F132" s="1"/>
      <c r="G132" s="1"/>
      <c r="H132" s="1"/>
      <c r="I132" s="1"/>
      <c r="J132" s="1"/>
      <c r="K132" s="1"/>
      <c r="L132" s="1"/>
      <c r="M132" s="1"/>
      <c r="N132" s="1"/>
      <c r="O132" s="1"/>
      <c r="P132" s="1"/>
      <c r="Q132" s="1"/>
    </row>
    <row r="133" spans="1:17" ht="15.75" customHeight="1">
      <c r="A133" s="1"/>
      <c r="B133" s="1"/>
      <c r="C133" s="1"/>
      <c r="D133" s="1"/>
      <c r="E133" s="1"/>
      <c r="F133" s="1"/>
      <c r="G133" s="1"/>
      <c r="H133" s="1"/>
      <c r="I133" s="1"/>
      <c r="J133" s="1"/>
      <c r="K133" s="1"/>
      <c r="L133" s="1"/>
      <c r="M133" s="1"/>
      <c r="N133" s="1"/>
      <c r="O133" s="1"/>
      <c r="P133" s="1"/>
      <c r="Q133" s="1"/>
    </row>
    <row r="134" spans="1:17" ht="15.75" customHeight="1">
      <c r="A134" s="1"/>
      <c r="B134" s="1"/>
      <c r="C134" s="1"/>
      <c r="D134" s="1"/>
      <c r="E134" s="1"/>
      <c r="F134" s="1"/>
      <c r="G134" s="1"/>
      <c r="H134" s="1"/>
      <c r="I134" s="1"/>
      <c r="J134" s="1"/>
      <c r="K134" s="1"/>
      <c r="L134" s="1"/>
      <c r="M134" s="1"/>
      <c r="N134" s="1"/>
      <c r="O134" s="1"/>
      <c r="P134" s="1"/>
      <c r="Q134" s="1"/>
    </row>
    <row r="135" spans="1:17" ht="15.75" customHeight="1">
      <c r="A135" s="1"/>
      <c r="B135" s="1"/>
      <c r="C135" s="1"/>
      <c r="D135" s="1"/>
      <c r="E135" s="1"/>
      <c r="F135" s="1"/>
      <c r="G135" s="1"/>
      <c r="H135" s="1"/>
      <c r="I135" s="1"/>
      <c r="J135" s="1"/>
      <c r="K135" s="1"/>
      <c r="L135" s="1"/>
      <c r="M135" s="1"/>
      <c r="N135" s="1"/>
      <c r="O135" s="1"/>
      <c r="P135" s="1"/>
      <c r="Q135" s="1"/>
    </row>
    <row r="136" spans="1:17" ht="15.75" customHeight="1">
      <c r="A136" s="1"/>
      <c r="B136" s="1"/>
      <c r="C136" s="1"/>
      <c r="D136" s="1"/>
      <c r="E136" s="1"/>
      <c r="F136" s="1"/>
      <c r="G136" s="1"/>
      <c r="H136" s="1"/>
      <c r="I136" s="1"/>
      <c r="J136" s="1"/>
      <c r="K136" s="1"/>
      <c r="L136" s="1"/>
      <c r="M136" s="1"/>
      <c r="N136" s="1"/>
      <c r="O136" s="1"/>
      <c r="P136" s="1"/>
      <c r="Q136" s="1"/>
    </row>
    <row r="137" spans="1:17" ht="15.75" customHeight="1">
      <c r="A137" s="1"/>
      <c r="B137" s="1"/>
      <c r="C137" s="1"/>
      <c r="D137" s="1"/>
      <c r="E137" s="1"/>
      <c r="F137" s="1"/>
      <c r="G137" s="1"/>
      <c r="H137" s="1"/>
      <c r="I137" s="1"/>
      <c r="J137" s="1"/>
      <c r="K137" s="1"/>
      <c r="L137" s="1"/>
      <c r="M137" s="1"/>
      <c r="N137" s="1"/>
      <c r="O137" s="1"/>
      <c r="P137" s="1"/>
      <c r="Q137" s="1"/>
    </row>
    <row r="138" spans="1:17" ht="15.75" customHeight="1">
      <c r="A138" s="1"/>
      <c r="B138" s="1"/>
      <c r="C138" s="1"/>
      <c r="D138" s="1"/>
      <c r="E138" s="1"/>
      <c r="F138" s="1"/>
      <c r="G138" s="1"/>
      <c r="H138" s="1"/>
      <c r="I138" s="1"/>
      <c r="J138" s="1"/>
      <c r="K138" s="1"/>
      <c r="L138" s="1"/>
      <c r="M138" s="1"/>
      <c r="N138" s="1"/>
      <c r="O138" s="1"/>
      <c r="P138" s="1"/>
      <c r="Q138" s="1"/>
    </row>
    <row r="139" spans="1:17" ht="15.75" customHeight="1">
      <c r="A139" s="1"/>
      <c r="B139" s="1"/>
      <c r="C139" s="1"/>
      <c r="D139" s="1"/>
      <c r="E139" s="1"/>
      <c r="F139" s="1"/>
      <c r="G139" s="1"/>
      <c r="H139" s="1"/>
      <c r="I139" s="1"/>
      <c r="J139" s="1"/>
      <c r="K139" s="1"/>
      <c r="L139" s="1"/>
      <c r="M139" s="1"/>
      <c r="N139" s="1"/>
      <c r="O139" s="1"/>
      <c r="P139" s="1"/>
      <c r="Q139" s="1"/>
    </row>
    <row r="140" spans="1:17" ht="15.75" customHeight="1">
      <c r="A140" s="1"/>
      <c r="B140" s="1"/>
      <c r="C140" s="1"/>
      <c r="D140" s="1"/>
      <c r="E140" s="1"/>
      <c r="F140" s="1"/>
      <c r="G140" s="1"/>
      <c r="H140" s="1"/>
      <c r="I140" s="1"/>
      <c r="J140" s="1"/>
      <c r="K140" s="1"/>
      <c r="L140" s="1"/>
      <c r="M140" s="1"/>
      <c r="N140" s="1"/>
      <c r="O140" s="1"/>
      <c r="P140" s="1"/>
      <c r="Q140" s="1"/>
    </row>
    <row r="141" spans="1:17" ht="15.75" customHeight="1">
      <c r="A141" s="1"/>
      <c r="B141" s="1"/>
      <c r="C141" s="1"/>
      <c r="D141" s="1"/>
      <c r="E141" s="1"/>
      <c r="F141" s="1"/>
      <c r="G141" s="1"/>
      <c r="H141" s="1"/>
      <c r="I141" s="1"/>
      <c r="J141" s="1"/>
      <c r="K141" s="1"/>
      <c r="L141" s="1"/>
      <c r="M141" s="1"/>
      <c r="N141" s="1"/>
      <c r="O141" s="1"/>
      <c r="P141" s="1"/>
      <c r="Q141" s="1"/>
    </row>
    <row r="142" spans="1:17" ht="15.75" customHeight="1">
      <c r="A142" s="1"/>
      <c r="B142" s="1"/>
      <c r="C142" s="1"/>
      <c r="D142" s="1"/>
      <c r="E142" s="1"/>
      <c r="F142" s="1"/>
      <c r="G142" s="1"/>
      <c r="H142" s="1"/>
      <c r="I142" s="1"/>
      <c r="J142" s="1"/>
      <c r="K142" s="1"/>
      <c r="L142" s="1"/>
      <c r="M142" s="1"/>
      <c r="N142" s="1"/>
      <c r="O142" s="1"/>
      <c r="P142" s="1"/>
      <c r="Q142" s="1"/>
    </row>
    <row r="143" spans="1:17" ht="15.75" customHeight="1">
      <c r="A143" s="1"/>
      <c r="B143" s="1"/>
      <c r="C143" s="1"/>
      <c r="D143" s="1"/>
      <c r="E143" s="1"/>
      <c r="F143" s="1"/>
      <c r="G143" s="1"/>
      <c r="H143" s="1"/>
      <c r="I143" s="1"/>
      <c r="J143" s="1"/>
      <c r="K143" s="1"/>
      <c r="L143" s="1"/>
      <c r="M143" s="1"/>
      <c r="N143" s="1"/>
      <c r="O143" s="1"/>
      <c r="P143" s="1"/>
      <c r="Q143" s="1"/>
    </row>
    <row r="144" spans="1:17" ht="15.75" customHeight="1">
      <c r="A144" s="1"/>
      <c r="B144" s="1"/>
      <c r="C144" s="1"/>
      <c r="D144" s="1"/>
      <c r="E144" s="1"/>
      <c r="F144" s="1"/>
      <c r="G144" s="1"/>
      <c r="H144" s="1"/>
      <c r="I144" s="1"/>
      <c r="J144" s="1"/>
      <c r="K144" s="1"/>
      <c r="L144" s="1"/>
      <c r="M144" s="1"/>
      <c r="N144" s="1"/>
      <c r="O144" s="1"/>
      <c r="P144" s="1"/>
      <c r="Q144" s="1"/>
    </row>
    <row r="145" spans="1:17" ht="15.75" customHeight="1">
      <c r="A145" s="1"/>
      <c r="B145" s="1"/>
      <c r="C145" s="1"/>
      <c r="D145" s="1"/>
      <c r="E145" s="1"/>
      <c r="F145" s="1"/>
      <c r="G145" s="1"/>
      <c r="H145" s="1"/>
      <c r="I145" s="1"/>
      <c r="J145" s="1"/>
      <c r="K145" s="1"/>
      <c r="L145" s="1"/>
      <c r="M145" s="1"/>
      <c r="N145" s="1"/>
      <c r="O145" s="1"/>
      <c r="P145" s="1"/>
      <c r="Q145" s="1"/>
    </row>
    <row r="146" spans="1:17" ht="15.75" customHeight="1">
      <c r="A146" s="1"/>
      <c r="B146" s="1"/>
      <c r="C146" s="1"/>
      <c r="D146" s="1"/>
      <c r="E146" s="1"/>
      <c r="F146" s="1"/>
      <c r="G146" s="1"/>
      <c r="H146" s="1"/>
      <c r="I146" s="1"/>
      <c r="J146" s="1"/>
      <c r="K146" s="1"/>
      <c r="L146" s="1"/>
      <c r="M146" s="1"/>
      <c r="N146" s="1"/>
      <c r="O146" s="1"/>
      <c r="P146" s="1"/>
      <c r="Q146" s="1"/>
    </row>
    <row r="147" spans="1:17" ht="15.75" customHeight="1">
      <c r="A147" s="1"/>
      <c r="B147" s="1"/>
      <c r="C147" s="1"/>
      <c r="D147" s="1"/>
      <c r="E147" s="1"/>
      <c r="F147" s="1"/>
      <c r="G147" s="1"/>
      <c r="H147" s="1"/>
      <c r="I147" s="1"/>
      <c r="J147" s="1"/>
      <c r="K147" s="1"/>
      <c r="L147" s="1"/>
      <c r="M147" s="1"/>
      <c r="N147" s="1"/>
      <c r="O147" s="1"/>
      <c r="P147" s="1"/>
      <c r="Q147" s="1"/>
    </row>
    <row r="148" spans="1:17" ht="15.75" customHeight="1">
      <c r="A148" s="1"/>
      <c r="B148" s="1"/>
      <c r="C148" s="1"/>
      <c r="D148" s="1"/>
      <c r="E148" s="1"/>
      <c r="F148" s="1"/>
      <c r="G148" s="1"/>
      <c r="H148" s="1"/>
      <c r="I148" s="1"/>
      <c r="J148" s="1"/>
      <c r="K148" s="1"/>
      <c r="L148" s="1"/>
      <c r="M148" s="1"/>
      <c r="N148" s="1"/>
      <c r="O148" s="1"/>
      <c r="P148" s="1"/>
      <c r="Q148" s="1"/>
    </row>
    <row r="149" spans="1:17" ht="15.75" customHeight="1">
      <c r="A149" s="1"/>
      <c r="B149" s="1"/>
      <c r="C149" s="1"/>
      <c r="D149" s="1"/>
      <c r="E149" s="1"/>
      <c r="F149" s="1"/>
      <c r="G149" s="1"/>
      <c r="H149" s="1"/>
      <c r="I149" s="1"/>
      <c r="J149" s="1"/>
      <c r="K149" s="1"/>
      <c r="L149" s="1"/>
      <c r="M149" s="1"/>
      <c r="N149" s="1"/>
      <c r="O149" s="1"/>
      <c r="P149" s="1"/>
      <c r="Q149" s="1"/>
    </row>
    <row r="150" spans="1:17" ht="15.75" customHeight="1">
      <c r="A150" s="1"/>
      <c r="B150" s="1"/>
      <c r="C150" s="1"/>
      <c r="D150" s="1"/>
      <c r="E150" s="1"/>
      <c r="F150" s="1"/>
      <c r="G150" s="1"/>
      <c r="H150" s="1"/>
      <c r="I150" s="1"/>
      <c r="J150" s="1"/>
      <c r="K150" s="1"/>
      <c r="L150" s="1"/>
      <c r="M150" s="1"/>
      <c r="N150" s="1"/>
      <c r="O150" s="1"/>
      <c r="P150" s="1"/>
      <c r="Q150" s="1"/>
    </row>
    <row r="151" spans="1:17" ht="15.75" customHeight="1">
      <c r="A151" s="1"/>
      <c r="B151" s="1"/>
      <c r="C151" s="1"/>
      <c r="D151" s="1"/>
      <c r="E151" s="1"/>
      <c r="F151" s="1"/>
      <c r="G151" s="1"/>
      <c r="H151" s="1"/>
      <c r="I151" s="1"/>
      <c r="J151" s="1"/>
      <c r="K151" s="1"/>
      <c r="L151" s="1"/>
      <c r="M151" s="1"/>
      <c r="N151" s="1"/>
      <c r="O151" s="1"/>
      <c r="P151" s="1"/>
      <c r="Q151" s="1"/>
    </row>
    <row r="152" spans="1:17" ht="15.75" customHeight="1">
      <c r="A152" s="1"/>
      <c r="B152" s="1"/>
      <c r="C152" s="1"/>
      <c r="D152" s="1"/>
      <c r="E152" s="1"/>
      <c r="F152" s="1"/>
      <c r="G152" s="1"/>
      <c r="H152" s="1"/>
      <c r="I152" s="1"/>
      <c r="J152" s="1"/>
      <c r="K152" s="1"/>
      <c r="L152" s="1"/>
      <c r="M152" s="1"/>
      <c r="N152" s="1"/>
      <c r="O152" s="1"/>
      <c r="P152" s="1"/>
      <c r="Q152" s="1"/>
    </row>
    <row r="153" spans="1:17" ht="15.75" customHeight="1">
      <c r="A153" s="1"/>
      <c r="B153" s="1"/>
      <c r="C153" s="1"/>
      <c r="D153" s="1"/>
      <c r="E153" s="1"/>
      <c r="F153" s="1"/>
      <c r="G153" s="1"/>
      <c r="H153" s="1"/>
      <c r="I153" s="1"/>
      <c r="J153" s="1"/>
      <c r="K153" s="1"/>
      <c r="L153" s="1"/>
      <c r="M153" s="1"/>
      <c r="N153" s="1"/>
      <c r="O153" s="1"/>
      <c r="P153" s="1"/>
      <c r="Q153" s="1"/>
    </row>
    <row r="154" spans="1:17" ht="15.75" customHeight="1">
      <c r="A154" s="1"/>
      <c r="B154" s="1"/>
      <c r="C154" s="1"/>
      <c r="D154" s="1"/>
      <c r="E154" s="1"/>
      <c r="F154" s="1"/>
      <c r="G154" s="1"/>
      <c r="H154" s="1"/>
      <c r="I154" s="1"/>
      <c r="J154" s="1"/>
      <c r="K154" s="1"/>
      <c r="L154" s="1"/>
      <c r="M154" s="1"/>
      <c r="N154" s="1"/>
      <c r="O154" s="1"/>
      <c r="P154" s="1"/>
      <c r="Q154" s="1"/>
    </row>
    <row r="155" spans="1:17" ht="15.75" customHeight="1">
      <c r="A155" s="1"/>
      <c r="B155" s="1"/>
      <c r="C155" s="1"/>
      <c r="D155" s="1"/>
      <c r="E155" s="1"/>
      <c r="F155" s="1"/>
      <c r="G155" s="1"/>
      <c r="H155" s="1"/>
      <c r="I155" s="1"/>
      <c r="J155" s="1"/>
      <c r="K155" s="1"/>
      <c r="L155" s="1"/>
      <c r="M155" s="1"/>
      <c r="N155" s="1"/>
      <c r="O155" s="1"/>
      <c r="P155" s="1"/>
      <c r="Q155" s="1"/>
    </row>
    <row r="156" spans="1:17" ht="15.75" customHeight="1">
      <c r="A156" s="1"/>
      <c r="B156" s="1"/>
      <c r="C156" s="1"/>
      <c r="D156" s="1"/>
      <c r="E156" s="1"/>
      <c r="F156" s="1"/>
      <c r="G156" s="1"/>
      <c r="H156" s="1"/>
      <c r="I156" s="1"/>
      <c r="J156" s="1"/>
      <c r="K156" s="1"/>
      <c r="L156" s="1"/>
      <c r="M156" s="1"/>
      <c r="N156" s="1"/>
      <c r="O156" s="1"/>
      <c r="P156" s="1"/>
      <c r="Q156" s="1"/>
    </row>
    <row r="157" spans="1:17" ht="15.75" customHeight="1">
      <c r="A157" s="1"/>
      <c r="B157" s="1"/>
      <c r="C157" s="1"/>
      <c r="D157" s="1"/>
      <c r="E157" s="1"/>
      <c r="F157" s="1"/>
      <c r="G157" s="1"/>
      <c r="H157" s="1"/>
      <c r="I157" s="1"/>
      <c r="J157" s="1"/>
      <c r="K157" s="1"/>
      <c r="L157" s="1"/>
      <c r="M157" s="1"/>
      <c r="N157" s="1"/>
      <c r="O157" s="1"/>
      <c r="P157" s="1"/>
      <c r="Q157" s="1"/>
    </row>
    <row r="158" spans="1:17" ht="15.75" customHeight="1">
      <c r="A158" s="1"/>
      <c r="B158" s="1"/>
      <c r="C158" s="1"/>
      <c r="D158" s="1"/>
      <c r="E158" s="1"/>
      <c r="F158" s="1"/>
      <c r="G158" s="1"/>
      <c r="H158" s="1"/>
      <c r="I158" s="1"/>
      <c r="J158" s="1"/>
      <c r="K158" s="1"/>
      <c r="L158" s="1"/>
      <c r="M158" s="1"/>
      <c r="N158" s="1"/>
      <c r="O158" s="1"/>
      <c r="P158" s="1"/>
      <c r="Q158" s="1"/>
    </row>
    <row r="159" spans="1:17" ht="15.75" customHeight="1">
      <c r="A159" s="1"/>
      <c r="B159" s="1"/>
      <c r="C159" s="1"/>
      <c r="D159" s="1"/>
      <c r="E159" s="1"/>
      <c r="F159" s="1"/>
      <c r="G159" s="1"/>
      <c r="H159" s="1"/>
      <c r="I159" s="1"/>
      <c r="J159" s="1"/>
      <c r="K159" s="1"/>
      <c r="L159" s="1"/>
      <c r="M159" s="1"/>
      <c r="N159" s="1"/>
      <c r="O159" s="1"/>
      <c r="P159" s="1"/>
      <c r="Q159" s="1"/>
    </row>
    <row r="160" spans="1:17" ht="15.75" customHeight="1">
      <c r="A160" s="1"/>
      <c r="B160" s="1"/>
      <c r="C160" s="1"/>
      <c r="D160" s="1"/>
      <c r="E160" s="1"/>
      <c r="F160" s="1"/>
      <c r="G160" s="1"/>
      <c r="H160" s="1"/>
      <c r="I160" s="1"/>
      <c r="J160" s="1"/>
      <c r="K160" s="1"/>
      <c r="L160" s="1"/>
      <c r="M160" s="1"/>
      <c r="N160" s="1"/>
      <c r="O160" s="1"/>
      <c r="P160" s="1"/>
      <c r="Q160" s="1"/>
    </row>
    <row r="161" spans="1:17" ht="15.75" customHeight="1">
      <c r="A161" s="1"/>
      <c r="B161" s="1"/>
      <c r="C161" s="1"/>
      <c r="D161" s="1"/>
      <c r="E161" s="1"/>
      <c r="F161" s="1"/>
      <c r="G161" s="1"/>
      <c r="H161" s="1"/>
      <c r="I161" s="1"/>
      <c r="J161" s="1"/>
      <c r="K161" s="1"/>
      <c r="L161" s="1"/>
      <c r="M161" s="1"/>
      <c r="N161" s="1"/>
      <c r="O161" s="1"/>
      <c r="P161" s="1"/>
      <c r="Q161" s="1"/>
    </row>
    <row r="162" spans="1:17" ht="15.75" customHeight="1">
      <c r="A162" s="1"/>
      <c r="B162" s="1"/>
      <c r="C162" s="1"/>
      <c r="D162" s="1"/>
      <c r="E162" s="1"/>
      <c r="F162" s="1"/>
      <c r="G162" s="1"/>
      <c r="H162" s="1"/>
      <c r="I162" s="1"/>
      <c r="J162" s="1"/>
      <c r="K162" s="1"/>
      <c r="L162" s="1"/>
      <c r="M162" s="1"/>
      <c r="N162" s="1"/>
      <c r="O162" s="1"/>
      <c r="P162" s="1"/>
      <c r="Q162" s="1"/>
    </row>
    <row r="163" spans="1:17" ht="15.75" customHeight="1">
      <c r="A163" s="1"/>
      <c r="B163" s="1"/>
      <c r="C163" s="1"/>
      <c r="D163" s="1"/>
      <c r="E163" s="1"/>
      <c r="F163" s="1"/>
      <c r="G163" s="1"/>
      <c r="H163" s="1"/>
      <c r="I163" s="1"/>
      <c r="J163" s="1"/>
      <c r="K163" s="1"/>
      <c r="L163" s="1"/>
      <c r="M163" s="1"/>
      <c r="N163" s="1"/>
      <c r="O163" s="1"/>
      <c r="P163" s="1"/>
      <c r="Q163" s="1"/>
    </row>
    <row r="164" spans="1:17" ht="15.75" customHeight="1">
      <c r="A164" s="1"/>
      <c r="B164" s="1"/>
      <c r="C164" s="1"/>
      <c r="D164" s="1"/>
      <c r="E164" s="1"/>
      <c r="F164" s="1"/>
      <c r="G164" s="1"/>
      <c r="H164" s="1"/>
      <c r="I164" s="1"/>
      <c r="J164" s="1"/>
      <c r="K164" s="1"/>
      <c r="L164" s="1"/>
      <c r="M164" s="1"/>
      <c r="N164" s="1"/>
      <c r="O164" s="1"/>
      <c r="P164" s="1"/>
      <c r="Q164" s="1"/>
    </row>
    <row r="165" spans="1:17" ht="15.75" customHeight="1">
      <c r="A165" s="1"/>
      <c r="B165" s="1"/>
      <c r="C165" s="1"/>
      <c r="D165" s="1"/>
      <c r="E165" s="1"/>
      <c r="F165" s="1"/>
      <c r="G165" s="1"/>
      <c r="H165" s="1"/>
      <c r="I165" s="1"/>
      <c r="J165" s="1"/>
      <c r="K165" s="1"/>
      <c r="L165" s="1"/>
      <c r="M165" s="1"/>
      <c r="N165" s="1"/>
      <c r="O165" s="1"/>
      <c r="P165" s="1"/>
      <c r="Q165" s="1"/>
    </row>
    <row r="166" spans="1:17" ht="15.75" customHeight="1">
      <c r="A166" s="1"/>
      <c r="B166" s="1"/>
      <c r="C166" s="1"/>
      <c r="D166" s="1"/>
      <c r="E166" s="1"/>
      <c r="F166" s="1"/>
      <c r="G166" s="1"/>
      <c r="H166" s="1"/>
      <c r="I166" s="1"/>
      <c r="J166" s="1"/>
      <c r="K166" s="1"/>
      <c r="L166" s="1"/>
      <c r="M166" s="1"/>
      <c r="N166" s="1"/>
      <c r="O166" s="1"/>
      <c r="P166" s="1"/>
      <c r="Q166" s="1"/>
    </row>
    <row r="167" spans="1:17" ht="15.75" customHeight="1">
      <c r="A167" s="1"/>
      <c r="B167" s="1"/>
      <c r="C167" s="1"/>
      <c r="D167" s="1"/>
      <c r="E167" s="1"/>
      <c r="F167" s="1"/>
      <c r="G167" s="1"/>
      <c r="H167" s="1"/>
      <c r="I167" s="1"/>
      <c r="J167" s="1"/>
      <c r="K167" s="1"/>
      <c r="L167" s="1"/>
      <c r="M167" s="1"/>
      <c r="N167" s="1"/>
      <c r="O167" s="1"/>
      <c r="P167" s="1"/>
      <c r="Q167" s="1"/>
    </row>
    <row r="168" spans="1:17" ht="15.75" customHeight="1">
      <c r="A168" s="1"/>
      <c r="B168" s="1"/>
      <c r="C168" s="1"/>
      <c r="D168" s="1"/>
      <c r="E168" s="1"/>
      <c r="F168" s="1"/>
      <c r="G168" s="1"/>
      <c r="H168" s="1"/>
      <c r="I168" s="1"/>
      <c r="J168" s="1"/>
      <c r="K168" s="1"/>
      <c r="L168" s="1"/>
      <c r="M168" s="1"/>
      <c r="N168" s="1"/>
      <c r="O168" s="1"/>
      <c r="P168" s="1"/>
      <c r="Q168" s="1"/>
    </row>
    <row r="169" spans="1:17" ht="15.75" customHeight="1">
      <c r="A169" s="1"/>
      <c r="B169" s="1"/>
      <c r="C169" s="1"/>
      <c r="D169" s="1"/>
      <c r="E169" s="1"/>
      <c r="F169" s="1"/>
      <c r="G169" s="1"/>
      <c r="H169" s="1"/>
      <c r="I169" s="1"/>
      <c r="J169" s="1"/>
      <c r="K169" s="1"/>
      <c r="L169" s="1"/>
      <c r="M169" s="1"/>
      <c r="N169" s="1"/>
      <c r="O169" s="1"/>
      <c r="P169" s="1"/>
      <c r="Q169" s="1"/>
    </row>
    <row r="170" spans="1:17" ht="15.75" customHeight="1">
      <c r="A170" s="1"/>
      <c r="B170" s="1"/>
      <c r="C170" s="1"/>
      <c r="D170" s="1"/>
      <c r="E170" s="1"/>
      <c r="F170" s="1"/>
      <c r="G170" s="1"/>
      <c r="H170" s="1"/>
      <c r="I170" s="1"/>
      <c r="J170" s="1"/>
      <c r="K170" s="1"/>
      <c r="L170" s="1"/>
      <c r="M170" s="1"/>
      <c r="N170" s="1"/>
      <c r="O170" s="1"/>
      <c r="P170" s="1"/>
      <c r="Q170" s="1"/>
    </row>
    <row r="171" spans="1:17" ht="15.75" customHeight="1">
      <c r="A171" s="1"/>
      <c r="B171" s="1"/>
      <c r="C171" s="1"/>
      <c r="D171" s="1"/>
      <c r="E171" s="1"/>
      <c r="F171" s="1"/>
      <c r="G171" s="1"/>
      <c r="H171" s="1"/>
      <c r="I171" s="1"/>
      <c r="J171" s="1"/>
      <c r="K171" s="1"/>
      <c r="L171" s="1"/>
      <c r="M171" s="1"/>
      <c r="N171" s="1"/>
      <c r="O171" s="1"/>
      <c r="P171" s="1"/>
      <c r="Q171" s="1"/>
    </row>
    <row r="172" spans="1:17" ht="15.75" customHeight="1">
      <c r="A172" s="1"/>
      <c r="B172" s="1"/>
      <c r="C172" s="1"/>
      <c r="D172" s="1"/>
      <c r="E172" s="1"/>
      <c r="F172" s="1"/>
      <c r="G172" s="1"/>
      <c r="H172" s="1"/>
      <c r="I172" s="1"/>
      <c r="J172" s="1"/>
      <c r="K172" s="1"/>
      <c r="L172" s="1"/>
      <c r="M172" s="1"/>
      <c r="N172" s="1"/>
      <c r="O172" s="1"/>
      <c r="P172" s="1"/>
      <c r="Q172" s="1"/>
    </row>
    <row r="173" spans="1:17" ht="15.75" customHeight="1">
      <c r="A173" s="1"/>
      <c r="B173" s="1"/>
      <c r="C173" s="1"/>
      <c r="D173" s="1"/>
      <c r="E173" s="1"/>
      <c r="F173" s="1"/>
      <c r="G173" s="1"/>
      <c r="H173" s="1"/>
      <c r="I173" s="1"/>
      <c r="J173" s="1"/>
      <c r="K173" s="1"/>
      <c r="L173" s="1"/>
      <c r="M173" s="1"/>
      <c r="N173" s="1"/>
      <c r="O173" s="1"/>
      <c r="P173" s="1"/>
      <c r="Q173" s="1"/>
    </row>
    <row r="174" spans="1:17" ht="15.75" customHeight="1">
      <c r="A174" s="1"/>
      <c r="B174" s="1"/>
      <c r="C174" s="1"/>
      <c r="D174" s="1"/>
      <c r="E174" s="1"/>
      <c r="F174" s="1"/>
      <c r="G174" s="1"/>
      <c r="H174" s="1"/>
      <c r="I174" s="1"/>
      <c r="J174" s="1"/>
      <c r="K174" s="1"/>
      <c r="L174" s="1"/>
      <c r="M174" s="1"/>
      <c r="N174" s="1"/>
      <c r="O174" s="1"/>
      <c r="P174" s="1"/>
      <c r="Q174" s="1"/>
    </row>
    <row r="175" spans="1:17" ht="15.75" customHeight="1">
      <c r="A175" s="1"/>
      <c r="B175" s="1"/>
      <c r="C175" s="1"/>
      <c r="D175" s="1"/>
      <c r="E175" s="1"/>
      <c r="F175" s="1"/>
      <c r="G175" s="1"/>
      <c r="H175" s="1"/>
      <c r="I175" s="1"/>
      <c r="J175" s="1"/>
      <c r="K175" s="1"/>
      <c r="L175" s="1"/>
      <c r="M175" s="1"/>
      <c r="N175" s="1"/>
      <c r="O175" s="1"/>
      <c r="P175" s="1"/>
      <c r="Q175" s="1"/>
    </row>
    <row r="176" spans="1:17" ht="15.75" customHeight="1">
      <c r="A176" s="1"/>
      <c r="B176" s="1"/>
      <c r="C176" s="1"/>
      <c r="D176" s="1"/>
      <c r="E176" s="1"/>
      <c r="F176" s="1"/>
      <c r="G176" s="1"/>
      <c r="H176" s="1"/>
      <c r="I176" s="1"/>
      <c r="J176" s="1"/>
      <c r="K176" s="1"/>
      <c r="L176" s="1"/>
      <c r="M176" s="1"/>
      <c r="N176" s="1"/>
      <c r="O176" s="1"/>
      <c r="P176" s="1"/>
      <c r="Q176" s="1"/>
    </row>
    <row r="177" spans="1:17" ht="15.75" customHeight="1">
      <c r="A177" s="1"/>
      <c r="B177" s="1"/>
      <c r="C177" s="1"/>
      <c r="D177" s="1"/>
      <c r="E177" s="1"/>
      <c r="F177" s="1"/>
      <c r="G177" s="1"/>
      <c r="H177" s="1"/>
      <c r="I177" s="1"/>
      <c r="J177" s="1"/>
      <c r="K177" s="1"/>
      <c r="L177" s="1"/>
      <c r="M177" s="1"/>
      <c r="N177" s="1"/>
      <c r="O177" s="1"/>
      <c r="P177" s="1"/>
      <c r="Q177" s="1"/>
    </row>
    <row r="178" spans="1:17" ht="15.75" customHeight="1">
      <c r="A178" s="1"/>
      <c r="B178" s="1"/>
      <c r="C178" s="1"/>
      <c r="D178" s="1"/>
      <c r="E178" s="1"/>
      <c r="F178" s="1"/>
      <c r="G178" s="1"/>
      <c r="H178" s="1"/>
      <c r="I178" s="1"/>
      <c r="J178" s="1"/>
      <c r="K178" s="1"/>
      <c r="L178" s="1"/>
      <c r="M178" s="1"/>
      <c r="N178" s="1"/>
      <c r="O178" s="1"/>
      <c r="P178" s="1"/>
      <c r="Q178" s="1"/>
    </row>
    <row r="179" spans="1:17" ht="15.75" customHeight="1">
      <c r="A179" s="1"/>
      <c r="B179" s="1"/>
      <c r="C179" s="1"/>
      <c r="D179" s="1"/>
      <c r="E179" s="1"/>
      <c r="F179" s="1"/>
      <c r="G179" s="1"/>
      <c r="H179" s="1"/>
      <c r="I179" s="1"/>
      <c r="J179" s="1"/>
      <c r="K179" s="1"/>
      <c r="L179" s="1"/>
      <c r="M179" s="1"/>
      <c r="N179" s="1"/>
      <c r="O179" s="1"/>
      <c r="P179" s="1"/>
      <c r="Q179" s="1"/>
    </row>
    <row r="180" spans="1:17" ht="15.75" customHeight="1">
      <c r="A180" s="1"/>
      <c r="B180" s="1"/>
      <c r="C180" s="1"/>
      <c r="D180" s="1"/>
      <c r="E180" s="1"/>
      <c r="F180" s="1"/>
      <c r="G180" s="1"/>
      <c r="H180" s="1"/>
      <c r="I180" s="1"/>
      <c r="J180" s="1"/>
      <c r="K180" s="1"/>
      <c r="L180" s="1"/>
      <c r="M180" s="1"/>
      <c r="N180" s="1"/>
      <c r="O180" s="1"/>
      <c r="P180" s="1"/>
      <c r="Q180" s="1"/>
    </row>
    <row r="181" spans="1:17" ht="15.75" customHeight="1">
      <c r="A181" s="1"/>
      <c r="B181" s="1"/>
      <c r="C181" s="1"/>
      <c r="D181" s="1"/>
      <c r="E181" s="1"/>
      <c r="F181" s="1"/>
      <c r="G181" s="1"/>
      <c r="H181" s="1"/>
      <c r="I181" s="1"/>
      <c r="J181" s="1"/>
      <c r="K181" s="1"/>
      <c r="L181" s="1"/>
      <c r="M181" s="1"/>
      <c r="N181" s="1"/>
      <c r="O181" s="1"/>
      <c r="P181" s="1"/>
      <c r="Q181" s="1"/>
    </row>
    <row r="182" spans="1:17" ht="15.75" customHeight="1">
      <c r="A182" s="1"/>
      <c r="B182" s="1"/>
      <c r="C182" s="1"/>
      <c r="D182" s="1"/>
      <c r="E182" s="1"/>
      <c r="F182" s="1"/>
      <c r="G182" s="1"/>
      <c r="H182" s="1"/>
      <c r="I182" s="1"/>
      <c r="J182" s="1"/>
      <c r="K182" s="1"/>
      <c r="L182" s="1"/>
      <c r="M182" s="1"/>
      <c r="N182" s="1"/>
      <c r="O182" s="1"/>
      <c r="P182" s="1"/>
      <c r="Q182" s="1"/>
    </row>
    <row r="183" spans="1:17" ht="15.75" customHeight="1">
      <c r="A183" s="1"/>
      <c r="B183" s="1"/>
      <c r="C183" s="1"/>
      <c r="D183" s="1"/>
      <c r="E183" s="1"/>
      <c r="F183" s="1"/>
      <c r="G183" s="1"/>
      <c r="H183" s="1"/>
      <c r="I183" s="1"/>
      <c r="J183" s="1"/>
      <c r="K183" s="1"/>
      <c r="L183" s="1"/>
      <c r="M183" s="1"/>
      <c r="N183" s="1"/>
      <c r="O183" s="1"/>
      <c r="P183" s="1"/>
      <c r="Q183" s="1"/>
    </row>
    <row r="184" spans="1:17" ht="15.75" customHeight="1">
      <c r="A184" s="1"/>
      <c r="B184" s="1"/>
      <c r="C184" s="1"/>
      <c r="D184" s="1"/>
      <c r="E184" s="1"/>
      <c r="F184" s="1"/>
      <c r="G184" s="1"/>
      <c r="H184" s="1"/>
      <c r="I184" s="1"/>
      <c r="J184" s="1"/>
      <c r="K184" s="1"/>
      <c r="L184" s="1"/>
      <c r="M184" s="1"/>
      <c r="N184" s="1"/>
      <c r="O184" s="1"/>
      <c r="P184" s="1"/>
      <c r="Q184" s="1"/>
    </row>
    <row r="185" spans="1:17" ht="15.75" customHeight="1">
      <c r="A185" s="1"/>
      <c r="B185" s="1"/>
      <c r="C185" s="1"/>
      <c r="D185" s="1"/>
      <c r="E185" s="1"/>
      <c r="F185" s="1"/>
      <c r="G185" s="1"/>
      <c r="H185" s="1"/>
      <c r="I185" s="1"/>
      <c r="J185" s="1"/>
      <c r="K185" s="1"/>
      <c r="L185" s="1"/>
      <c r="M185" s="1"/>
      <c r="N185" s="1"/>
      <c r="O185" s="1"/>
      <c r="P185" s="1"/>
      <c r="Q185" s="1"/>
    </row>
    <row r="186" spans="1:17" ht="15.75" customHeight="1">
      <c r="A186" s="1"/>
      <c r="B186" s="1"/>
      <c r="C186" s="1"/>
      <c r="D186" s="1"/>
      <c r="E186" s="1"/>
      <c r="F186" s="1"/>
      <c r="G186" s="1"/>
      <c r="H186" s="1"/>
      <c r="I186" s="1"/>
      <c r="J186" s="1"/>
      <c r="K186" s="1"/>
      <c r="L186" s="1"/>
      <c r="M186" s="1"/>
      <c r="N186" s="1"/>
      <c r="O186" s="1"/>
      <c r="P186" s="1"/>
      <c r="Q186" s="1"/>
    </row>
    <row r="187" spans="1:17" ht="15.75" customHeight="1">
      <c r="A187" s="1"/>
      <c r="B187" s="1"/>
      <c r="C187" s="1"/>
      <c r="D187" s="1"/>
      <c r="E187" s="1"/>
      <c r="F187" s="1"/>
      <c r="G187" s="1"/>
      <c r="H187" s="1"/>
      <c r="I187" s="1"/>
      <c r="J187" s="1"/>
      <c r="K187" s="1"/>
      <c r="L187" s="1"/>
      <c r="M187" s="1"/>
      <c r="N187" s="1"/>
      <c r="O187" s="1"/>
      <c r="P187" s="1"/>
      <c r="Q187" s="1"/>
    </row>
    <row r="188" spans="1:17" ht="15.75" customHeight="1">
      <c r="A188" s="1"/>
      <c r="B188" s="1"/>
      <c r="C188" s="1"/>
      <c r="D188" s="1"/>
      <c r="E188" s="1"/>
      <c r="F188" s="1"/>
      <c r="G188" s="1"/>
      <c r="H188" s="1"/>
      <c r="I188" s="1"/>
      <c r="J188" s="1"/>
      <c r="K188" s="1"/>
      <c r="L188" s="1"/>
      <c r="M188" s="1"/>
      <c r="N188" s="1"/>
      <c r="O188" s="1"/>
      <c r="P188" s="1"/>
      <c r="Q188" s="1"/>
    </row>
    <row r="189" spans="1:17" ht="15.75" customHeight="1">
      <c r="A189" s="1"/>
      <c r="B189" s="1"/>
      <c r="C189" s="1"/>
      <c r="D189" s="1"/>
      <c r="E189" s="1"/>
      <c r="F189" s="1"/>
      <c r="G189" s="1"/>
      <c r="H189" s="1"/>
      <c r="I189" s="1"/>
      <c r="J189" s="1"/>
      <c r="K189" s="1"/>
      <c r="L189" s="1"/>
      <c r="M189" s="1"/>
      <c r="N189" s="1"/>
      <c r="O189" s="1"/>
      <c r="P189" s="1"/>
      <c r="Q189" s="1"/>
    </row>
    <row r="190" spans="1:17" ht="15.75" customHeight="1">
      <c r="A190" s="1"/>
      <c r="B190" s="1"/>
      <c r="C190" s="1"/>
      <c r="D190" s="1"/>
      <c r="E190" s="1"/>
      <c r="F190" s="1"/>
      <c r="G190" s="1"/>
      <c r="H190" s="1"/>
      <c r="I190" s="1"/>
      <c r="J190" s="1"/>
      <c r="K190" s="1"/>
      <c r="L190" s="1"/>
      <c r="M190" s="1"/>
      <c r="N190" s="1"/>
      <c r="O190" s="1"/>
      <c r="P190" s="1"/>
      <c r="Q190" s="1"/>
    </row>
    <row r="191" spans="1:17" ht="15.75" customHeight="1">
      <c r="A191" s="1"/>
      <c r="B191" s="1"/>
      <c r="C191" s="1"/>
      <c r="D191" s="1"/>
      <c r="E191" s="1"/>
      <c r="F191" s="1"/>
      <c r="G191" s="1"/>
      <c r="H191" s="1"/>
      <c r="I191" s="1"/>
      <c r="J191" s="1"/>
      <c r="K191" s="1"/>
      <c r="L191" s="1"/>
      <c r="M191" s="1"/>
      <c r="N191" s="1"/>
      <c r="O191" s="1"/>
      <c r="P191" s="1"/>
      <c r="Q191" s="1"/>
    </row>
    <row r="192" spans="1:17" ht="15.75" customHeight="1">
      <c r="A192" s="1"/>
      <c r="B192" s="1"/>
      <c r="C192" s="1"/>
      <c r="D192" s="1"/>
      <c r="E192" s="1"/>
      <c r="F192" s="1"/>
      <c r="G192" s="1"/>
      <c r="H192" s="1"/>
      <c r="I192" s="1"/>
      <c r="J192" s="1"/>
      <c r="K192" s="1"/>
      <c r="L192" s="1"/>
      <c r="M192" s="1"/>
      <c r="N192" s="1"/>
      <c r="O192" s="1"/>
      <c r="P192" s="1"/>
      <c r="Q192" s="1"/>
    </row>
    <row r="193" spans="1:17" ht="15.75" customHeight="1">
      <c r="A193" s="1"/>
      <c r="B193" s="1"/>
      <c r="C193" s="1"/>
      <c r="D193" s="1"/>
      <c r="E193" s="1"/>
      <c r="F193" s="1"/>
      <c r="G193" s="1"/>
      <c r="H193" s="1"/>
      <c r="I193" s="1"/>
      <c r="J193" s="1"/>
      <c r="K193" s="1"/>
      <c r="L193" s="1"/>
      <c r="M193" s="1"/>
      <c r="N193" s="1"/>
      <c r="O193" s="1"/>
      <c r="P193" s="1"/>
      <c r="Q193" s="1"/>
    </row>
    <row r="194" spans="1:17" ht="15.75" customHeight="1">
      <c r="A194" s="1"/>
      <c r="B194" s="1"/>
      <c r="C194" s="1"/>
      <c r="D194" s="1"/>
      <c r="E194" s="1"/>
      <c r="F194" s="1"/>
      <c r="G194" s="1"/>
      <c r="H194" s="1"/>
      <c r="I194" s="1"/>
      <c r="J194" s="1"/>
      <c r="K194" s="1"/>
      <c r="L194" s="1"/>
      <c r="M194" s="1"/>
      <c r="N194" s="1"/>
      <c r="O194" s="1"/>
      <c r="P194" s="1"/>
      <c r="Q194" s="1"/>
    </row>
    <row r="195" spans="1:17" ht="15.75" customHeight="1">
      <c r="A195" s="1"/>
      <c r="B195" s="1"/>
      <c r="C195" s="1"/>
      <c r="D195" s="1"/>
      <c r="E195" s="1"/>
      <c r="F195" s="1"/>
      <c r="G195" s="1"/>
      <c r="H195" s="1"/>
      <c r="I195" s="1"/>
      <c r="J195" s="1"/>
      <c r="K195" s="1"/>
      <c r="L195" s="1"/>
      <c r="M195" s="1"/>
      <c r="N195" s="1"/>
      <c r="O195" s="1"/>
      <c r="P195" s="1"/>
      <c r="Q195" s="1"/>
    </row>
    <row r="196" spans="1:17" ht="15.75" customHeight="1">
      <c r="A196" s="1"/>
      <c r="B196" s="1"/>
      <c r="C196" s="1"/>
      <c r="D196" s="1"/>
      <c r="E196" s="1"/>
      <c r="F196" s="1"/>
      <c r="G196" s="1"/>
      <c r="H196" s="1"/>
      <c r="I196" s="1"/>
      <c r="J196" s="1"/>
      <c r="K196" s="1"/>
      <c r="L196" s="1"/>
      <c r="M196" s="1"/>
      <c r="N196" s="1"/>
      <c r="O196" s="1"/>
      <c r="P196" s="1"/>
      <c r="Q196" s="1"/>
    </row>
    <row r="197" spans="1:17" ht="15.75" customHeight="1">
      <c r="A197" s="1"/>
      <c r="B197" s="1"/>
      <c r="C197" s="1"/>
      <c r="D197" s="1"/>
      <c r="E197" s="1"/>
      <c r="F197" s="1"/>
      <c r="G197" s="1"/>
      <c r="H197" s="1"/>
      <c r="I197" s="1"/>
      <c r="J197" s="1"/>
      <c r="K197" s="1"/>
      <c r="L197" s="1"/>
      <c r="M197" s="1"/>
      <c r="N197" s="1"/>
      <c r="O197" s="1"/>
      <c r="P197" s="1"/>
      <c r="Q197" s="1"/>
    </row>
    <row r="198" spans="1:17" ht="15.75" customHeight="1">
      <c r="A198" s="1"/>
      <c r="B198" s="1"/>
      <c r="C198" s="1"/>
      <c r="D198" s="1"/>
      <c r="E198" s="1"/>
      <c r="F198" s="1"/>
      <c r="G198" s="1"/>
      <c r="H198" s="1"/>
      <c r="I198" s="1"/>
      <c r="J198" s="1"/>
      <c r="K198" s="1"/>
      <c r="L198" s="1"/>
      <c r="M198" s="1"/>
      <c r="N198" s="1"/>
      <c r="O198" s="1"/>
      <c r="P198" s="1"/>
      <c r="Q198" s="1"/>
    </row>
    <row r="199" spans="1:17" ht="15.75" customHeight="1">
      <c r="A199" s="1"/>
      <c r="B199" s="1"/>
      <c r="C199" s="1"/>
      <c r="D199" s="1"/>
      <c r="E199" s="1"/>
      <c r="F199" s="1"/>
      <c r="G199" s="1"/>
      <c r="H199" s="1"/>
      <c r="I199" s="1"/>
      <c r="J199" s="1"/>
      <c r="K199" s="1"/>
      <c r="L199" s="1"/>
      <c r="M199" s="1"/>
      <c r="N199" s="1"/>
      <c r="O199" s="1"/>
      <c r="P199" s="1"/>
      <c r="Q199" s="1"/>
    </row>
    <row r="200" spans="1:17" ht="15.75" customHeight="1">
      <c r="A200" s="1"/>
      <c r="B200" s="1"/>
      <c r="C200" s="1"/>
      <c r="D200" s="1"/>
      <c r="E200" s="1"/>
      <c r="F200" s="1"/>
      <c r="G200" s="1"/>
      <c r="H200" s="1"/>
      <c r="I200" s="1"/>
      <c r="J200" s="1"/>
      <c r="K200" s="1"/>
      <c r="L200" s="1"/>
      <c r="M200" s="1"/>
      <c r="N200" s="1"/>
      <c r="O200" s="1"/>
      <c r="P200" s="1"/>
      <c r="Q200" s="1"/>
    </row>
    <row r="201" spans="1:17" ht="15.75" customHeight="1">
      <c r="A201" s="1"/>
      <c r="B201" s="1"/>
      <c r="C201" s="1"/>
      <c r="D201" s="1"/>
      <c r="E201" s="1"/>
      <c r="F201" s="1"/>
      <c r="G201" s="1"/>
      <c r="H201" s="1"/>
      <c r="I201" s="1"/>
      <c r="J201" s="1"/>
      <c r="K201" s="1"/>
      <c r="L201" s="1"/>
      <c r="M201" s="1"/>
      <c r="N201" s="1"/>
      <c r="O201" s="1"/>
      <c r="P201" s="1"/>
      <c r="Q201" s="1"/>
    </row>
    <row r="202" spans="1:17" ht="15.75" customHeight="1">
      <c r="A202" s="1"/>
      <c r="B202" s="1"/>
      <c r="C202" s="1"/>
      <c r="D202" s="1"/>
      <c r="E202" s="1"/>
      <c r="F202" s="1"/>
      <c r="G202" s="1"/>
      <c r="H202" s="1"/>
      <c r="I202" s="1"/>
      <c r="J202" s="1"/>
      <c r="K202" s="1"/>
      <c r="L202" s="1"/>
      <c r="M202" s="1"/>
      <c r="N202" s="1"/>
      <c r="O202" s="1"/>
      <c r="P202" s="1"/>
      <c r="Q202" s="1"/>
    </row>
    <row r="203" spans="1:17" ht="15.75" customHeight="1">
      <c r="A203" s="1"/>
      <c r="B203" s="1"/>
      <c r="C203" s="1"/>
      <c r="D203" s="1"/>
      <c r="E203" s="1"/>
      <c r="F203" s="1"/>
      <c r="G203" s="1"/>
      <c r="H203" s="1"/>
      <c r="I203" s="1"/>
      <c r="J203" s="1"/>
      <c r="K203" s="1"/>
      <c r="L203" s="1"/>
      <c r="M203" s="1"/>
      <c r="N203" s="1"/>
      <c r="O203" s="1"/>
      <c r="P203" s="1"/>
      <c r="Q203" s="1"/>
    </row>
    <row r="204" spans="1:17" ht="15.75" customHeight="1">
      <c r="A204" s="1"/>
      <c r="B204" s="1"/>
      <c r="C204" s="1"/>
      <c r="D204" s="1"/>
      <c r="E204" s="1"/>
      <c r="F204" s="1"/>
      <c r="G204" s="1"/>
      <c r="H204" s="1"/>
      <c r="I204" s="1"/>
      <c r="J204" s="1"/>
      <c r="K204" s="1"/>
      <c r="L204" s="1"/>
      <c r="M204" s="1"/>
      <c r="N204" s="1"/>
      <c r="O204" s="1"/>
      <c r="P204" s="1"/>
      <c r="Q204" s="1"/>
    </row>
    <row r="205" spans="1:17" ht="15.75" customHeight="1">
      <c r="A205" s="1"/>
      <c r="B205" s="1"/>
      <c r="C205" s="1"/>
      <c r="D205" s="1"/>
      <c r="E205" s="1"/>
      <c r="F205" s="1"/>
      <c r="G205" s="1"/>
      <c r="H205" s="1"/>
      <c r="I205" s="1"/>
      <c r="J205" s="1"/>
      <c r="K205" s="1"/>
      <c r="L205" s="1"/>
      <c r="M205" s="1"/>
      <c r="N205" s="1"/>
      <c r="O205" s="1"/>
      <c r="P205" s="1"/>
      <c r="Q205" s="1"/>
    </row>
    <row r="206" spans="1:17" ht="15.75" customHeight="1">
      <c r="A206" s="1"/>
      <c r="B206" s="1"/>
      <c r="C206" s="1"/>
      <c r="D206" s="1"/>
      <c r="E206" s="1"/>
      <c r="F206" s="1"/>
      <c r="G206" s="1"/>
      <c r="H206" s="1"/>
      <c r="I206" s="1"/>
      <c r="J206" s="1"/>
      <c r="K206" s="1"/>
      <c r="L206" s="1"/>
      <c r="M206" s="1"/>
      <c r="N206" s="1"/>
      <c r="O206" s="1"/>
      <c r="P206" s="1"/>
      <c r="Q206" s="1"/>
    </row>
    <row r="207" spans="1:17" ht="15.75" customHeight="1">
      <c r="A207" s="1"/>
      <c r="B207" s="1"/>
      <c r="C207" s="1"/>
      <c r="D207" s="1"/>
      <c r="E207" s="1"/>
      <c r="F207" s="1"/>
      <c r="G207" s="1"/>
      <c r="H207" s="1"/>
      <c r="I207" s="1"/>
      <c r="J207" s="1"/>
      <c r="K207" s="1"/>
      <c r="L207" s="1"/>
      <c r="M207" s="1"/>
      <c r="N207" s="1"/>
      <c r="O207" s="1"/>
      <c r="P207" s="1"/>
      <c r="Q207" s="1"/>
    </row>
    <row r="208" spans="1:17" ht="15.75" customHeight="1">
      <c r="A208" s="1"/>
      <c r="B208" s="1"/>
      <c r="C208" s="1"/>
      <c r="D208" s="1"/>
      <c r="E208" s="1"/>
      <c r="F208" s="1"/>
      <c r="G208" s="1"/>
      <c r="H208" s="1"/>
      <c r="I208" s="1"/>
      <c r="J208" s="1"/>
      <c r="K208" s="1"/>
      <c r="L208" s="1"/>
      <c r="M208" s="1"/>
      <c r="N208" s="1"/>
      <c r="O208" s="1"/>
      <c r="P208" s="1"/>
      <c r="Q208" s="1"/>
    </row>
    <row r="209" spans="1:17" ht="15.75" customHeight="1">
      <c r="A209" s="1"/>
      <c r="B209" s="1"/>
      <c r="C209" s="1"/>
      <c r="D209" s="1"/>
      <c r="E209" s="1"/>
      <c r="F209" s="1"/>
      <c r="G209" s="1"/>
      <c r="H209" s="1"/>
      <c r="I209" s="1"/>
      <c r="J209" s="1"/>
      <c r="K209" s="1"/>
      <c r="L209" s="1"/>
      <c r="M209" s="1"/>
      <c r="N209" s="1"/>
      <c r="O209" s="1"/>
      <c r="P209" s="1"/>
      <c r="Q209" s="1"/>
    </row>
    <row r="210" spans="1:17" ht="15.75" customHeight="1">
      <c r="A210" s="1"/>
      <c r="B210" s="1"/>
      <c r="C210" s="1"/>
      <c r="D210" s="1"/>
      <c r="E210" s="1"/>
      <c r="F210" s="1"/>
      <c r="G210" s="1"/>
      <c r="H210" s="1"/>
      <c r="I210" s="1"/>
      <c r="J210" s="1"/>
      <c r="K210" s="1"/>
      <c r="L210" s="1"/>
      <c r="M210" s="1"/>
      <c r="N210" s="1"/>
      <c r="O210" s="1"/>
      <c r="P210" s="1"/>
      <c r="Q210" s="1"/>
    </row>
    <row r="211" spans="1:17" ht="15.75" customHeight="1">
      <c r="A211" s="1"/>
      <c r="B211" s="1"/>
      <c r="C211" s="1"/>
      <c r="D211" s="1"/>
      <c r="E211" s="1"/>
      <c r="F211" s="1"/>
      <c r="G211" s="1"/>
      <c r="H211" s="1"/>
      <c r="I211" s="1"/>
      <c r="J211" s="1"/>
      <c r="K211" s="1"/>
      <c r="L211" s="1"/>
      <c r="M211" s="1"/>
      <c r="N211" s="1"/>
      <c r="O211" s="1"/>
      <c r="P211" s="1"/>
      <c r="Q211" s="1"/>
    </row>
    <row r="212" spans="1:17" ht="15.75" customHeight="1">
      <c r="A212" s="1"/>
      <c r="B212" s="1"/>
      <c r="C212" s="1"/>
      <c r="D212" s="1"/>
      <c r="E212" s="1"/>
      <c r="F212" s="1"/>
      <c r="G212" s="1"/>
      <c r="H212" s="1"/>
      <c r="I212" s="1"/>
      <c r="J212" s="1"/>
      <c r="K212" s="1"/>
      <c r="L212" s="1"/>
      <c r="M212" s="1"/>
      <c r="N212" s="1"/>
      <c r="O212" s="1"/>
      <c r="P212" s="1"/>
      <c r="Q212" s="1"/>
    </row>
    <row r="213" spans="1:17" ht="15.75" customHeight="1">
      <c r="A213" s="1"/>
      <c r="B213" s="1"/>
      <c r="C213" s="1"/>
      <c r="D213" s="1"/>
      <c r="E213" s="1"/>
      <c r="F213" s="1"/>
      <c r="G213" s="1"/>
      <c r="H213" s="1"/>
      <c r="I213" s="1"/>
      <c r="J213" s="1"/>
      <c r="K213" s="1"/>
      <c r="L213" s="1"/>
      <c r="M213" s="1"/>
      <c r="N213" s="1"/>
      <c r="O213" s="1"/>
      <c r="P213" s="1"/>
      <c r="Q213" s="1"/>
    </row>
    <row r="214" spans="1:17" ht="15.75" customHeight="1">
      <c r="A214" s="1"/>
      <c r="B214" s="1"/>
      <c r="C214" s="1"/>
      <c r="D214" s="1"/>
      <c r="E214" s="1"/>
      <c r="F214" s="1"/>
      <c r="G214" s="1"/>
      <c r="H214" s="1"/>
      <c r="I214" s="1"/>
      <c r="J214" s="1"/>
      <c r="K214" s="1"/>
      <c r="L214" s="1"/>
      <c r="M214" s="1"/>
      <c r="N214" s="1"/>
      <c r="O214" s="1"/>
      <c r="P214" s="1"/>
      <c r="Q214" s="1"/>
    </row>
    <row r="215" spans="1:17" ht="15.75" customHeight="1">
      <c r="A215" s="1"/>
      <c r="B215" s="1"/>
      <c r="C215" s="1"/>
      <c r="D215" s="1"/>
      <c r="E215" s="1"/>
      <c r="F215" s="1"/>
      <c r="G215" s="1"/>
      <c r="H215" s="1"/>
      <c r="I215" s="1"/>
      <c r="J215" s="1"/>
      <c r="K215" s="1"/>
      <c r="L215" s="1"/>
      <c r="M215" s="1"/>
      <c r="N215" s="1"/>
      <c r="O215" s="1"/>
      <c r="P215" s="1"/>
      <c r="Q215" s="1"/>
    </row>
    <row r="216" spans="1:17" ht="15.75" customHeight="1">
      <c r="A216" s="1"/>
      <c r="B216" s="1"/>
      <c r="C216" s="1"/>
      <c r="D216" s="1"/>
      <c r="E216" s="1"/>
      <c r="F216" s="1"/>
      <c r="G216" s="1"/>
      <c r="H216" s="1"/>
      <c r="I216" s="1"/>
      <c r="J216" s="1"/>
      <c r="K216" s="1"/>
      <c r="L216" s="1"/>
      <c r="M216" s="1"/>
      <c r="N216" s="1"/>
      <c r="O216" s="1"/>
      <c r="P216" s="1"/>
      <c r="Q216" s="1"/>
    </row>
    <row r="217" spans="1:17" ht="15.75" customHeight="1">
      <c r="A217" s="1"/>
      <c r="B217" s="1"/>
      <c r="C217" s="1"/>
      <c r="D217" s="1"/>
      <c r="E217" s="1"/>
      <c r="F217" s="1"/>
      <c r="G217" s="1"/>
      <c r="H217" s="1"/>
      <c r="I217" s="1"/>
      <c r="J217" s="1"/>
      <c r="K217" s="1"/>
      <c r="L217" s="1"/>
      <c r="M217" s="1"/>
      <c r="N217" s="1"/>
      <c r="O217" s="1"/>
      <c r="P217" s="1"/>
      <c r="Q217" s="1"/>
    </row>
    <row r="218" spans="1:17" ht="15.75" customHeight="1">
      <c r="A218" s="1"/>
      <c r="B218" s="1"/>
      <c r="C218" s="1"/>
      <c r="D218" s="1"/>
      <c r="E218" s="1"/>
      <c r="F218" s="1"/>
      <c r="G218" s="1"/>
      <c r="H218" s="1"/>
      <c r="I218" s="1"/>
      <c r="J218" s="1"/>
      <c r="K218" s="1"/>
      <c r="L218" s="1"/>
      <c r="M218" s="1"/>
      <c r="N218" s="1"/>
      <c r="O218" s="1"/>
      <c r="P218" s="1"/>
      <c r="Q218" s="1"/>
    </row>
    <row r="219" spans="1:17" ht="15.75" customHeight="1">
      <c r="A219" s="1"/>
      <c r="B219" s="1"/>
      <c r="C219" s="1"/>
      <c r="D219" s="1"/>
      <c r="E219" s="1"/>
      <c r="F219" s="1"/>
      <c r="G219" s="1"/>
      <c r="H219" s="1"/>
      <c r="I219" s="1"/>
      <c r="J219" s="1"/>
      <c r="K219" s="1"/>
      <c r="L219" s="1"/>
      <c r="M219" s="1"/>
      <c r="N219" s="1"/>
      <c r="O219" s="1"/>
      <c r="P219" s="1"/>
      <c r="Q219" s="1"/>
    </row>
    <row r="220" spans="1:17" ht="15.75" customHeight="1">
      <c r="A220" s="1"/>
      <c r="B220" s="1"/>
      <c r="C220" s="1"/>
      <c r="D220" s="1"/>
      <c r="E220" s="1"/>
      <c r="F220" s="1"/>
      <c r="G220" s="1"/>
      <c r="H220" s="1"/>
      <c r="I220" s="1"/>
      <c r="J220" s="1"/>
      <c r="K220" s="1"/>
      <c r="L220" s="1"/>
      <c r="M220" s="1"/>
      <c r="N220" s="1"/>
      <c r="O220" s="1"/>
      <c r="P220" s="1"/>
      <c r="Q220" s="1"/>
    </row>
    <row r="221" spans="1:17" ht="15.75" customHeight="1">
      <c r="A221" s="1"/>
      <c r="B221" s="1"/>
      <c r="C221" s="1"/>
      <c r="D221" s="1"/>
      <c r="E221" s="1"/>
      <c r="F221" s="1"/>
      <c r="G221" s="1"/>
      <c r="H221" s="1"/>
      <c r="I221" s="1"/>
      <c r="J221" s="1"/>
      <c r="K221" s="1"/>
      <c r="L221" s="1"/>
      <c r="M221" s="1"/>
      <c r="N221" s="1"/>
      <c r="O221" s="1"/>
      <c r="P221" s="1"/>
      <c r="Q221" s="1"/>
    </row>
    <row r="222" spans="1:17" ht="15.75" customHeight="1">
      <c r="A222" s="1"/>
      <c r="B222" s="1"/>
      <c r="C222" s="1"/>
      <c r="D222" s="1"/>
      <c r="E222" s="1"/>
      <c r="F222" s="1"/>
      <c r="G222" s="1"/>
      <c r="H222" s="1"/>
      <c r="I222" s="1"/>
      <c r="J222" s="1"/>
      <c r="K222" s="1"/>
      <c r="L222" s="1"/>
      <c r="M222" s="1"/>
      <c r="N222" s="1"/>
      <c r="O222" s="1"/>
      <c r="P222" s="1"/>
      <c r="Q222" s="1"/>
    </row>
    <row r="223" spans="1:17" ht="15.75" customHeight="1">
      <c r="A223" s="1"/>
      <c r="B223" s="1"/>
      <c r="C223" s="1"/>
      <c r="D223" s="1"/>
      <c r="E223" s="1"/>
      <c r="F223" s="1"/>
      <c r="G223" s="1"/>
      <c r="H223" s="1"/>
      <c r="I223" s="1"/>
      <c r="J223" s="1"/>
      <c r="K223" s="1"/>
      <c r="L223" s="1"/>
      <c r="M223" s="1"/>
      <c r="N223" s="1"/>
      <c r="O223" s="1"/>
      <c r="P223" s="1"/>
      <c r="Q223" s="1"/>
    </row>
    <row r="224" spans="1:17" ht="15.75" customHeight="1">
      <c r="A224" s="1"/>
      <c r="B224" s="1"/>
      <c r="C224" s="1"/>
      <c r="D224" s="1"/>
      <c r="E224" s="1"/>
      <c r="F224" s="1"/>
      <c r="G224" s="1"/>
      <c r="H224" s="1"/>
      <c r="I224" s="1"/>
      <c r="J224" s="1"/>
      <c r="K224" s="1"/>
      <c r="L224" s="1"/>
      <c r="M224" s="1"/>
      <c r="N224" s="1"/>
      <c r="O224" s="1"/>
      <c r="P224" s="1"/>
      <c r="Q224" s="1"/>
    </row>
    <row r="225" spans="1:17" ht="15.75" customHeight="1">
      <c r="A225" s="1"/>
      <c r="B225" s="1"/>
      <c r="C225" s="1"/>
      <c r="D225" s="1"/>
      <c r="E225" s="1"/>
      <c r="F225" s="1"/>
      <c r="G225" s="1"/>
      <c r="H225" s="1"/>
      <c r="I225" s="1"/>
      <c r="J225" s="1"/>
      <c r="K225" s="1"/>
      <c r="L225" s="1"/>
      <c r="M225" s="1"/>
      <c r="N225" s="1"/>
      <c r="O225" s="1"/>
      <c r="P225" s="1"/>
      <c r="Q225" s="1"/>
    </row>
    <row r="226" spans="1:17" ht="15.75" customHeight="1">
      <c r="A226" s="1"/>
      <c r="B226" s="1"/>
      <c r="C226" s="1"/>
      <c r="D226" s="1"/>
      <c r="E226" s="1"/>
      <c r="F226" s="1"/>
      <c r="G226" s="1"/>
      <c r="H226" s="1"/>
      <c r="I226" s="1"/>
      <c r="J226" s="1"/>
      <c r="K226" s="1"/>
      <c r="L226" s="1"/>
      <c r="M226" s="1"/>
      <c r="N226" s="1"/>
      <c r="O226" s="1"/>
      <c r="P226" s="1"/>
      <c r="Q226" s="1"/>
    </row>
    <row r="227" spans="1:17" ht="15.75" customHeight="1">
      <c r="A227" s="1"/>
      <c r="B227" s="1"/>
      <c r="C227" s="1"/>
      <c r="D227" s="1"/>
      <c r="E227" s="1"/>
      <c r="F227" s="1"/>
      <c r="G227" s="1"/>
      <c r="H227" s="1"/>
      <c r="I227" s="1"/>
      <c r="J227" s="1"/>
      <c r="K227" s="1"/>
      <c r="L227" s="1"/>
      <c r="M227" s="1"/>
      <c r="N227" s="1"/>
      <c r="O227" s="1"/>
      <c r="P227" s="1"/>
      <c r="Q227" s="1"/>
    </row>
    <row r="228" spans="1:17" ht="15.75" customHeight="1">
      <c r="A228" s="1"/>
      <c r="B228" s="1"/>
      <c r="C228" s="1"/>
      <c r="D228" s="1"/>
      <c r="E228" s="1"/>
      <c r="F228" s="1"/>
      <c r="G228" s="1"/>
      <c r="H228" s="1"/>
      <c r="I228" s="1"/>
      <c r="J228" s="1"/>
      <c r="K228" s="1"/>
      <c r="L228" s="1"/>
      <c r="M228" s="1"/>
      <c r="N228" s="1"/>
      <c r="O228" s="1"/>
      <c r="P228" s="1"/>
      <c r="Q228" s="1"/>
    </row>
    <row r="229" spans="1:17" ht="15.75" customHeight="1">
      <c r="A229" s="1"/>
      <c r="B229" s="1"/>
      <c r="C229" s="1"/>
      <c r="D229" s="1"/>
      <c r="E229" s="1"/>
      <c r="F229" s="1"/>
      <c r="G229" s="1"/>
      <c r="H229" s="1"/>
      <c r="I229" s="1"/>
      <c r="J229" s="1"/>
      <c r="K229" s="1"/>
      <c r="L229" s="1"/>
      <c r="M229" s="1"/>
      <c r="N229" s="1"/>
      <c r="O229" s="1"/>
      <c r="P229" s="1"/>
      <c r="Q229" s="1"/>
    </row>
    <row r="230" spans="1:17" ht="15.75" customHeight="1">
      <c r="A230" s="1"/>
      <c r="B230" s="1"/>
      <c r="C230" s="1"/>
      <c r="D230" s="1"/>
      <c r="E230" s="1"/>
      <c r="F230" s="1"/>
      <c r="G230" s="1"/>
      <c r="H230" s="1"/>
      <c r="I230" s="1"/>
      <c r="J230" s="1"/>
      <c r="K230" s="1"/>
      <c r="L230" s="1"/>
      <c r="M230" s="1"/>
      <c r="N230" s="1"/>
      <c r="O230" s="1"/>
      <c r="P230" s="1"/>
      <c r="Q230" s="1"/>
    </row>
    <row r="231" spans="1:17" ht="15.75" customHeight="1">
      <c r="A231" s="1"/>
      <c r="B231" s="1"/>
      <c r="C231" s="1"/>
      <c r="D231" s="1"/>
      <c r="E231" s="1"/>
      <c r="F231" s="1"/>
      <c r="G231" s="1"/>
      <c r="H231" s="1"/>
      <c r="I231" s="1"/>
      <c r="J231" s="1"/>
      <c r="K231" s="1"/>
      <c r="L231" s="1"/>
      <c r="M231" s="1"/>
      <c r="N231" s="1"/>
      <c r="O231" s="1"/>
      <c r="P231" s="1"/>
      <c r="Q231" s="1"/>
    </row>
    <row r="232" spans="1:17" ht="15.75" customHeight="1">
      <c r="A232" s="1"/>
      <c r="B232" s="1"/>
      <c r="C232" s="1"/>
      <c r="D232" s="1"/>
      <c r="E232" s="1"/>
      <c r="F232" s="1"/>
      <c r="G232" s="1"/>
      <c r="H232" s="1"/>
      <c r="I232" s="1"/>
      <c r="J232" s="1"/>
      <c r="K232" s="1"/>
      <c r="L232" s="1"/>
      <c r="M232" s="1"/>
      <c r="N232" s="1"/>
      <c r="O232" s="1"/>
      <c r="P232" s="1"/>
      <c r="Q232" s="1"/>
    </row>
    <row r="233" spans="1:17" ht="15.75" customHeight="1">
      <c r="A233" s="1"/>
      <c r="B233" s="1"/>
      <c r="C233" s="1"/>
      <c r="D233" s="1"/>
      <c r="E233" s="1"/>
      <c r="F233" s="1"/>
      <c r="G233" s="1"/>
      <c r="H233" s="1"/>
      <c r="I233" s="1"/>
      <c r="J233" s="1"/>
      <c r="K233" s="1"/>
      <c r="L233" s="1"/>
      <c r="M233" s="1"/>
      <c r="N233" s="1"/>
      <c r="O233" s="1"/>
      <c r="P233" s="1"/>
      <c r="Q233" s="1"/>
    </row>
    <row r="234" spans="1:17" ht="15.75" customHeight="1">
      <c r="A234" s="1"/>
      <c r="B234" s="1"/>
      <c r="C234" s="1"/>
      <c r="D234" s="1"/>
      <c r="E234" s="1"/>
      <c r="F234" s="1"/>
      <c r="G234" s="1"/>
      <c r="H234" s="1"/>
      <c r="I234" s="1"/>
      <c r="J234" s="1"/>
      <c r="K234" s="1"/>
      <c r="L234" s="1"/>
      <c r="M234" s="1"/>
      <c r="N234" s="1"/>
      <c r="O234" s="1"/>
      <c r="P234" s="1"/>
      <c r="Q234" s="1"/>
    </row>
    <row r="235" spans="1:17" ht="15.75" customHeight="1">
      <c r="A235" s="1"/>
      <c r="B235" s="1"/>
      <c r="C235" s="1"/>
      <c r="D235" s="1"/>
      <c r="E235" s="1"/>
      <c r="F235" s="1"/>
      <c r="G235" s="1"/>
      <c r="H235" s="1"/>
      <c r="I235" s="1"/>
      <c r="J235" s="1"/>
      <c r="K235" s="1"/>
      <c r="L235" s="1"/>
      <c r="M235" s="1"/>
      <c r="N235" s="1"/>
      <c r="O235" s="1"/>
      <c r="P235" s="1"/>
      <c r="Q235" s="1"/>
    </row>
    <row r="236" spans="1:17" ht="15.75" customHeight="1">
      <c r="A236" s="1"/>
      <c r="B236" s="1"/>
      <c r="C236" s="1"/>
      <c r="D236" s="1"/>
      <c r="E236" s="1"/>
      <c r="F236" s="1"/>
      <c r="G236" s="1"/>
      <c r="H236" s="1"/>
      <c r="I236" s="1"/>
      <c r="J236" s="1"/>
      <c r="K236" s="1"/>
      <c r="L236" s="1"/>
      <c r="M236" s="1"/>
      <c r="N236" s="1"/>
      <c r="O236" s="1"/>
      <c r="P236" s="1"/>
      <c r="Q236" s="1"/>
    </row>
    <row r="237" spans="1:17" ht="15.75" customHeight="1">
      <c r="A237" s="1"/>
      <c r="B237" s="1"/>
      <c r="C237" s="1"/>
      <c r="D237" s="1"/>
      <c r="E237" s="1"/>
      <c r="F237" s="1"/>
      <c r="G237" s="1"/>
      <c r="H237" s="1"/>
      <c r="I237" s="1"/>
      <c r="J237" s="1"/>
      <c r="K237" s="1"/>
      <c r="L237" s="1"/>
      <c r="M237" s="1"/>
      <c r="N237" s="1"/>
      <c r="O237" s="1"/>
      <c r="P237" s="1"/>
      <c r="Q237" s="1"/>
    </row>
    <row r="238" spans="1:17" ht="15.75" customHeight="1">
      <c r="A238" s="1"/>
      <c r="B238" s="1"/>
      <c r="C238" s="1"/>
      <c r="D238" s="1"/>
      <c r="E238" s="1"/>
      <c r="F238" s="1"/>
      <c r="G238" s="1"/>
      <c r="H238" s="1"/>
      <c r="I238" s="1"/>
      <c r="J238" s="1"/>
      <c r="K238" s="1"/>
      <c r="L238" s="1"/>
      <c r="M238" s="1"/>
      <c r="N238" s="1"/>
      <c r="O238" s="1"/>
      <c r="P238" s="1"/>
      <c r="Q238" s="1"/>
    </row>
    <row r="239" spans="1:17" ht="15.75" customHeight="1">
      <c r="A239" s="1"/>
      <c r="B239" s="1"/>
      <c r="C239" s="1"/>
      <c r="D239" s="1"/>
      <c r="E239" s="1"/>
      <c r="F239" s="1"/>
      <c r="G239" s="1"/>
      <c r="H239" s="1"/>
      <c r="I239" s="1"/>
      <c r="J239" s="1"/>
      <c r="K239" s="1"/>
      <c r="L239" s="1"/>
      <c r="M239" s="1"/>
      <c r="N239" s="1"/>
      <c r="O239" s="1"/>
      <c r="P239" s="1"/>
      <c r="Q239" s="1"/>
    </row>
    <row r="240" spans="1:17" ht="15.75" customHeight="1">
      <c r="A240" s="1"/>
      <c r="B240" s="1"/>
      <c r="C240" s="1"/>
      <c r="D240" s="1"/>
      <c r="E240" s="1"/>
      <c r="F240" s="1"/>
      <c r="G240" s="1"/>
      <c r="H240" s="1"/>
      <c r="I240" s="1"/>
      <c r="J240" s="1"/>
      <c r="K240" s="1"/>
      <c r="L240" s="1"/>
      <c r="M240" s="1"/>
      <c r="N240" s="1"/>
      <c r="O240" s="1"/>
      <c r="P240" s="1"/>
      <c r="Q240" s="1"/>
    </row>
    <row r="241" spans="1:17" ht="15.75" customHeight="1">
      <c r="A241" s="1"/>
      <c r="B241" s="1"/>
      <c r="C241" s="1"/>
      <c r="D241" s="1"/>
      <c r="E241" s="1"/>
      <c r="F241" s="1"/>
      <c r="G241" s="1"/>
      <c r="H241" s="1"/>
      <c r="I241" s="1"/>
      <c r="J241" s="1"/>
      <c r="K241" s="1"/>
      <c r="L241" s="1"/>
      <c r="M241" s="1"/>
      <c r="N241" s="1"/>
      <c r="O241" s="1"/>
      <c r="P241" s="1"/>
      <c r="Q241" s="1"/>
    </row>
    <row r="242" spans="1:17" ht="15.75" customHeight="1">
      <c r="A242" s="1"/>
      <c r="B242" s="1"/>
      <c r="C242" s="1"/>
      <c r="D242" s="1"/>
      <c r="E242" s="1"/>
      <c r="F242" s="1"/>
      <c r="G242" s="1"/>
      <c r="H242" s="1"/>
      <c r="I242" s="1"/>
      <c r="J242" s="1"/>
      <c r="K242" s="1"/>
      <c r="L242" s="1"/>
      <c r="M242" s="1"/>
      <c r="N242" s="1"/>
      <c r="O242" s="1"/>
      <c r="P242" s="1"/>
      <c r="Q242" s="1"/>
    </row>
    <row r="243" spans="1:17" ht="15.75" customHeight="1">
      <c r="A243" s="1"/>
      <c r="B243" s="1"/>
      <c r="C243" s="1"/>
      <c r="D243" s="1"/>
      <c r="E243" s="1"/>
      <c r="F243" s="1"/>
      <c r="G243" s="1"/>
      <c r="H243" s="1"/>
      <c r="I243" s="1"/>
      <c r="J243" s="1"/>
      <c r="K243" s="1"/>
      <c r="L243" s="1"/>
      <c r="M243" s="1"/>
      <c r="N243" s="1"/>
      <c r="O243" s="1"/>
      <c r="P243" s="1"/>
      <c r="Q243" s="1"/>
    </row>
    <row r="244" spans="1:17" ht="15.75" customHeight="1">
      <c r="A244" s="1"/>
      <c r="B244" s="1"/>
      <c r="C244" s="1"/>
      <c r="D244" s="1"/>
      <c r="E244" s="1"/>
      <c r="F244" s="1"/>
      <c r="G244" s="1"/>
      <c r="H244" s="1"/>
      <c r="I244" s="1"/>
      <c r="J244" s="1"/>
      <c r="K244" s="1"/>
      <c r="L244" s="1"/>
      <c r="M244" s="1"/>
      <c r="N244" s="1"/>
      <c r="O244" s="1"/>
      <c r="P244" s="1"/>
      <c r="Q244" s="1"/>
    </row>
    <row r="245" spans="1:17" ht="15.75" customHeight="1">
      <c r="A245" s="1"/>
      <c r="B245" s="1"/>
      <c r="C245" s="1"/>
      <c r="D245" s="1"/>
      <c r="E245" s="1"/>
      <c r="F245" s="1"/>
      <c r="G245" s="1"/>
      <c r="H245" s="1"/>
      <c r="I245" s="1"/>
      <c r="J245" s="1"/>
      <c r="K245" s="1"/>
      <c r="L245" s="1"/>
      <c r="M245" s="1"/>
      <c r="N245" s="1"/>
      <c r="O245" s="1"/>
      <c r="P245" s="1"/>
      <c r="Q245" s="1"/>
    </row>
    <row r="246" spans="1:17" ht="15.75" customHeight="1">
      <c r="A246" s="1"/>
      <c r="B246" s="1"/>
      <c r="C246" s="1"/>
      <c r="D246" s="1"/>
      <c r="E246" s="1"/>
      <c r="F246" s="1"/>
      <c r="G246" s="1"/>
      <c r="H246" s="1"/>
      <c r="I246" s="1"/>
      <c r="J246" s="1"/>
      <c r="K246" s="1"/>
      <c r="L246" s="1"/>
      <c r="M246" s="1"/>
      <c r="N246" s="1"/>
      <c r="O246" s="1"/>
      <c r="P246" s="1"/>
      <c r="Q246" s="1"/>
    </row>
    <row r="247" spans="1:17" ht="15.75" customHeight="1">
      <c r="A247" s="1"/>
      <c r="B247" s="1"/>
      <c r="C247" s="1"/>
      <c r="D247" s="1"/>
      <c r="E247" s="1"/>
      <c r="F247" s="1"/>
      <c r="G247" s="1"/>
      <c r="H247" s="1"/>
      <c r="I247" s="1"/>
      <c r="J247" s="1"/>
      <c r="K247" s="1"/>
      <c r="L247" s="1"/>
      <c r="M247" s="1"/>
      <c r="N247" s="1"/>
      <c r="O247" s="1"/>
      <c r="P247" s="1"/>
      <c r="Q247" s="1"/>
    </row>
    <row r="248" spans="1:17" ht="15.75" customHeight="1">
      <c r="A248" s="1"/>
      <c r="B248" s="1"/>
      <c r="C248" s="1"/>
      <c r="D248" s="1"/>
      <c r="E248" s="1"/>
      <c r="F248" s="1"/>
      <c r="G248" s="1"/>
      <c r="H248" s="1"/>
      <c r="I248" s="1"/>
      <c r="J248" s="1"/>
      <c r="K248" s="1"/>
      <c r="L248" s="1"/>
      <c r="M248" s="1"/>
      <c r="N248" s="1"/>
      <c r="O248" s="1"/>
      <c r="P248" s="1"/>
      <c r="Q248" s="1"/>
    </row>
    <row r="249" spans="1:17" ht="15.75" customHeight="1">
      <c r="A249" s="1"/>
      <c r="B249" s="1"/>
      <c r="C249" s="1"/>
      <c r="D249" s="1"/>
      <c r="E249" s="1"/>
      <c r="F249" s="1"/>
      <c r="G249" s="1"/>
      <c r="H249" s="1"/>
      <c r="I249" s="1"/>
      <c r="J249" s="1"/>
      <c r="K249" s="1"/>
      <c r="L249" s="1"/>
      <c r="M249" s="1"/>
      <c r="N249" s="1"/>
      <c r="O249" s="1"/>
      <c r="P249" s="1"/>
      <c r="Q249" s="1"/>
    </row>
    <row r="250" spans="1:17" ht="15.75" customHeight="1">
      <c r="A250" s="1"/>
      <c r="B250" s="1"/>
      <c r="C250" s="1"/>
      <c r="D250" s="1"/>
      <c r="E250" s="1"/>
      <c r="F250" s="1"/>
      <c r="G250" s="1"/>
      <c r="H250" s="1"/>
      <c r="I250" s="1"/>
      <c r="J250" s="1"/>
      <c r="K250" s="1"/>
      <c r="L250" s="1"/>
      <c r="M250" s="1"/>
      <c r="N250" s="1"/>
      <c r="O250" s="1"/>
      <c r="P250" s="1"/>
      <c r="Q250" s="1"/>
    </row>
    <row r="251" spans="1:17" ht="15.75" customHeight="1">
      <c r="A251" s="1"/>
      <c r="B251" s="1"/>
      <c r="C251" s="1"/>
      <c r="D251" s="1"/>
      <c r="E251" s="1"/>
      <c r="F251" s="1"/>
      <c r="G251" s="1"/>
      <c r="H251" s="1"/>
      <c r="I251" s="1"/>
      <c r="J251" s="1"/>
      <c r="K251" s="1"/>
      <c r="L251" s="1"/>
      <c r="M251" s="1"/>
      <c r="N251" s="1"/>
      <c r="O251" s="1"/>
      <c r="P251" s="1"/>
      <c r="Q251" s="1"/>
    </row>
    <row r="252" spans="1:17" ht="15.75" customHeight="1">
      <c r="A252" s="1"/>
      <c r="B252" s="1"/>
      <c r="C252" s="1"/>
      <c r="D252" s="1"/>
      <c r="E252" s="1"/>
      <c r="F252" s="1"/>
      <c r="G252" s="1"/>
      <c r="H252" s="1"/>
      <c r="I252" s="1"/>
      <c r="J252" s="1"/>
      <c r="K252" s="1"/>
      <c r="L252" s="1"/>
      <c r="M252" s="1"/>
      <c r="N252" s="1"/>
      <c r="O252" s="1"/>
      <c r="P252" s="1"/>
      <c r="Q252" s="1"/>
    </row>
    <row r="253" spans="1:17" ht="15.75" customHeight="1">
      <c r="A253" s="1"/>
      <c r="B253" s="1"/>
      <c r="C253" s="1"/>
      <c r="D253" s="1"/>
      <c r="E253" s="1"/>
      <c r="F253" s="1"/>
      <c r="G253" s="1"/>
      <c r="H253" s="1"/>
      <c r="I253" s="1"/>
      <c r="J253" s="1"/>
      <c r="K253" s="1"/>
      <c r="L253" s="1"/>
      <c r="M253" s="1"/>
      <c r="N253" s="1"/>
      <c r="O253" s="1"/>
      <c r="P253" s="1"/>
      <c r="Q253" s="1"/>
    </row>
    <row r="254" spans="1:17" ht="15.75" customHeight="1">
      <c r="A254" s="1"/>
      <c r="B254" s="1"/>
      <c r="C254" s="1"/>
      <c r="D254" s="1"/>
      <c r="E254" s="1"/>
      <c r="F254" s="1"/>
      <c r="G254" s="1"/>
      <c r="H254" s="1"/>
      <c r="I254" s="1"/>
      <c r="J254" s="1"/>
      <c r="K254" s="1"/>
      <c r="L254" s="1"/>
      <c r="M254" s="1"/>
      <c r="N254" s="1"/>
      <c r="O254" s="1"/>
      <c r="P254" s="1"/>
      <c r="Q254" s="1"/>
    </row>
    <row r="255" spans="1:17" ht="15.75" customHeight="1">
      <c r="A255" s="1"/>
      <c r="B255" s="1"/>
      <c r="C255" s="1"/>
      <c r="D255" s="1"/>
      <c r="E255" s="1"/>
      <c r="F255" s="1"/>
      <c r="G255" s="1"/>
      <c r="H255" s="1"/>
      <c r="I255" s="1"/>
      <c r="J255" s="1"/>
      <c r="K255" s="1"/>
      <c r="L255" s="1"/>
      <c r="M255" s="1"/>
      <c r="N255" s="1"/>
      <c r="O255" s="1"/>
      <c r="P255" s="1"/>
      <c r="Q255" s="1"/>
    </row>
    <row r="256" spans="1:17" ht="15.75" customHeight="1">
      <c r="A256" s="1"/>
      <c r="B256" s="1"/>
      <c r="C256" s="1"/>
      <c r="D256" s="1"/>
      <c r="E256" s="1"/>
      <c r="F256" s="1"/>
      <c r="G256" s="1"/>
      <c r="H256" s="1"/>
      <c r="I256" s="1"/>
      <c r="J256" s="1"/>
      <c r="K256" s="1"/>
      <c r="L256" s="1"/>
      <c r="M256" s="1"/>
      <c r="N256" s="1"/>
      <c r="O256" s="1"/>
      <c r="P256" s="1"/>
      <c r="Q256" s="1"/>
    </row>
    <row r="257" spans="1:17" ht="15.75" customHeight="1">
      <c r="A257" s="1"/>
      <c r="B257" s="1"/>
      <c r="C257" s="1"/>
      <c r="D257" s="1"/>
      <c r="E257" s="1"/>
      <c r="F257" s="1"/>
      <c r="G257" s="1"/>
      <c r="H257" s="1"/>
      <c r="I257" s="1"/>
      <c r="J257" s="1"/>
      <c r="K257" s="1"/>
      <c r="L257" s="1"/>
      <c r="M257" s="1"/>
      <c r="N257" s="1"/>
      <c r="O257" s="1"/>
      <c r="P257" s="1"/>
      <c r="Q257" s="1"/>
    </row>
    <row r="258" spans="1:17" ht="15.75" customHeight="1">
      <c r="A258" s="1"/>
      <c r="B258" s="1"/>
      <c r="C258" s="1"/>
      <c r="D258" s="1"/>
      <c r="E258" s="1"/>
      <c r="F258" s="1"/>
      <c r="G258" s="1"/>
      <c r="H258" s="1"/>
      <c r="I258" s="1"/>
      <c r="J258" s="1"/>
      <c r="K258" s="1"/>
      <c r="L258" s="1"/>
      <c r="M258" s="1"/>
      <c r="N258" s="1"/>
      <c r="O258" s="1"/>
      <c r="P258" s="1"/>
      <c r="Q258" s="1"/>
    </row>
    <row r="259" spans="1:17" ht="15.75" customHeight="1">
      <c r="A259" s="1"/>
      <c r="B259" s="1"/>
      <c r="C259" s="1"/>
      <c r="D259" s="1"/>
      <c r="E259" s="1"/>
      <c r="F259" s="1"/>
      <c r="G259" s="1"/>
      <c r="H259" s="1"/>
      <c r="I259" s="1"/>
      <c r="J259" s="1"/>
      <c r="K259" s="1"/>
      <c r="L259" s="1"/>
      <c r="M259" s="1"/>
      <c r="N259" s="1"/>
      <c r="O259" s="1"/>
      <c r="P259" s="1"/>
      <c r="Q259" s="1"/>
    </row>
    <row r="260" spans="1:17" ht="15.75" customHeight="1">
      <c r="A260" s="1"/>
      <c r="B260" s="1"/>
      <c r="C260" s="1"/>
      <c r="D260" s="1"/>
      <c r="E260" s="1"/>
      <c r="F260" s="1"/>
      <c r="G260" s="1"/>
      <c r="H260" s="1"/>
      <c r="I260" s="1"/>
      <c r="J260" s="1"/>
      <c r="K260" s="1"/>
      <c r="L260" s="1"/>
      <c r="M260" s="1"/>
      <c r="N260" s="1"/>
      <c r="O260" s="1"/>
      <c r="P260" s="1"/>
      <c r="Q260" s="1"/>
    </row>
    <row r="261" spans="1:17" ht="15.75" customHeight="1">
      <c r="A261" s="1"/>
      <c r="B261" s="1"/>
      <c r="C261" s="1"/>
      <c r="D261" s="1"/>
      <c r="E261" s="1"/>
      <c r="F261" s="1"/>
      <c r="G261" s="1"/>
      <c r="H261" s="1"/>
      <c r="I261" s="1"/>
      <c r="J261" s="1"/>
      <c r="K261" s="1"/>
      <c r="L261" s="1"/>
      <c r="M261" s="1"/>
      <c r="N261" s="1"/>
      <c r="O261" s="1"/>
      <c r="P261" s="1"/>
      <c r="Q261" s="1"/>
    </row>
    <row r="262" spans="1:17" ht="15.75" customHeight="1">
      <c r="A262" s="1"/>
      <c r="B262" s="1"/>
      <c r="C262" s="1"/>
      <c r="D262" s="1"/>
      <c r="E262" s="1"/>
      <c r="F262" s="1"/>
      <c r="G262" s="1"/>
      <c r="H262" s="1"/>
      <c r="I262" s="1"/>
      <c r="J262" s="1"/>
      <c r="K262" s="1"/>
      <c r="L262" s="1"/>
      <c r="M262" s="1"/>
      <c r="N262" s="1"/>
      <c r="O262" s="1"/>
      <c r="P262" s="1"/>
      <c r="Q262" s="1"/>
    </row>
    <row r="263" spans="1:17" ht="15.75" customHeight="1">
      <c r="A263" s="1"/>
      <c r="B263" s="1"/>
      <c r="C263" s="1"/>
      <c r="D263" s="1"/>
      <c r="E263" s="1"/>
      <c r="F263" s="1"/>
      <c r="G263" s="1"/>
      <c r="H263" s="1"/>
      <c r="I263" s="1"/>
      <c r="J263" s="1"/>
      <c r="K263" s="1"/>
      <c r="L263" s="1"/>
      <c r="M263" s="1"/>
      <c r="N263" s="1"/>
      <c r="O263" s="1"/>
      <c r="P263" s="1"/>
      <c r="Q263" s="1"/>
    </row>
    <row r="264" spans="1:17" ht="15.75" customHeight="1">
      <c r="A264" s="1"/>
      <c r="B264" s="1"/>
      <c r="C264" s="1"/>
      <c r="D264" s="1"/>
      <c r="E264" s="1"/>
      <c r="F264" s="1"/>
      <c r="G264" s="1"/>
      <c r="H264" s="1"/>
      <c r="I264" s="1"/>
      <c r="J264" s="1"/>
      <c r="K264" s="1"/>
      <c r="L264" s="1"/>
      <c r="M264" s="1"/>
      <c r="N264" s="1"/>
      <c r="O264" s="1"/>
      <c r="P264" s="1"/>
      <c r="Q264" s="1"/>
    </row>
    <row r="265" spans="1:17" ht="15.75" customHeight="1">
      <c r="A265" s="1"/>
      <c r="B265" s="1"/>
      <c r="C265" s="1"/>
      <c r="D265" s="1"/>
      <c r="E265" s="1"/>
      <c r="F265" s="1"/>
      <c r="G265" s="1"/>
      <c r="H265" s="1"/>
      <c r="I265" s="1"/>
      <c r="J265" s="1"/>
      <c r="K265" s="1"/>
      <c r="L265" s="1"/>
      <c r="M265" s="1"/>
      <c r="N265" s="1"/>
      <c r="O265" s="1"/>
      <c r="P265" s="1"/>
      <c r="Q265" s="1"/>
    </row>
    <row r="266" spans="1:17" ht="15.75" customHeight="1">
      <c r="A266" s="1"/>
      <c r="B266" s="1"/>
      <c r="C266" s="1"/>
      <c r="D266" s="1"/>
      <c r="E266" s="1"/>
      <c r="F266" s="1"/>
      <c r="G266" s="1"/>
      <c r="H266" s="1"/>
      <c r="I266" s="1"/>
      <c r="J266" s="1"/>
      <c r="K266" s="1"/>
      <c r="L266" s="1"/>
      <c r="M266" s="1"/>
      <c r="N266" s="1"/>
      <c r="O266" s="1"/>
      <c r="P266" s="1"/>
      <c r="Q266" s="1"/>
    </row>
    <row r="267" spans="1:17" ht="15.75" customHeight="1">
      <c r="A267" s="1"/>
      <c r="B267" s="1"/>
      <c r="C267" s="1"/>
      <c r="D267" s="1"/>
      <c r="E267" s="1"/>
      <c r="F267" s="1"/>
      <c r="G267" s="1"/>
      <c r="H267" s="1"/>
      <c r="I267" s="1"/>
      <c r="J267" s="1"/>
      <c r="K267" s="1"/>
      <c r="L267" s="1"/>
      <c r="M267" s="1"/>
      <c r="N267" s="1"/>
      <c r="O267" s="1"/>
      <c r="P267" s="1"/>
      <c r="Q267" s="1"/>
    </row>
    <row r="268" spans="1:17" ht="15.75" customHeight="1">
      <c r="A268" s="1"/>
      <c r="B268" s="1"/>
      <c r="C268" s="1"/>
      <c r="D268" s="1"/>
      <c r="E268" s="1"/>
      <c r="F268" s="1"/>
      <c r="G268" s="1"/>
      <c r="H268" s="1"/>
      <c r="I268" s="1"/>
      <c r="J268" s="1"/>
      <c r="K268" s="1"/>
      <c r="L268" s="1"/>
      <c r="M268" s="1"/>
      <c r="N268" s="1"/>
      <c r="O268" s="1"/>
      <c r="P268" s="1"/>
      <c r="Q268" s="1"/>
    </row>
    <row r="269" spans="1:17" ht="15.75" customHeight="1">
      <c r="A269" s="1"/>
      <c r="B269" s="1"/>
      <c r="C269" s="1"/>
      <c r="D269" s="1"/>
      <c r="E269" s="1"/>
      <c r="F269" s="1"/>
      <c r="G269" s="1"/>
      <c r="H269" s="1"/>
      <c r="I269" s="1"/>
      <c r="J269" s="1"/>
      <c r="K269" s="1"/>
      <c r="L269" s="1"/>
      <c r="M269" s="1"/>
      <c r="N269" s="1"/>
      <c r="O269" s="1"/>
      <c r="P269" s="1"/>
      <c r="Q269" s="1"/>
    </row>
    <row r="270" spans="1:17" ht="15.75" customHeight="1">
      <c r="A270" s="1"/>
      <c r="B270" s="1"/>
      <c r="C270" s="1"/>
      <c r="D270" s="1"/>
      <c r="E270" s="1"/>
      <c r="F270" s="1"/>
      <c r="G270" s="1"/>
      <c r="H270" s="1"/>
      <c r="I270" s="1"/>
      <c r="J270" s="1"/>
      <c r="K270" s="1"/>
      <c r="L270" s="1"/>
      <c r="M270" s="1"/>
      <c r="N270" s="1"/>
      <c r="O270" s="1"/>
      <c r="P270" s="1"/>
      <c r="Q270" s="1"/>
    </row>
    <row r="271" spans="1:17" ht="15.75" customHeight="1">
      <c r="A271" s="1"/>
      <c r="B271" s="1"/>
      <c r="C271" s="1"/>
      <c r="D271" s="1"/>
      <c r="E271" s="1"/>
      <c r="F271" s="1"/>
      <c r="G271" s="1"/>
      <c r="H271" s="1"/>
      <c r="I271" s="1"/>
      <c r="J271" s="1"/>
      <c r="K271" s="1"/>
      <c r="L271" s="1"/>
      <c r="M271" s="1"/>
      <c r="N271" s="1"/>
      <c r="O271" s="1"/>
      <c r="P271" s="1"/>
      <c r="Q271" s="1"/>
    </row>
    <row r="272" spans="1:17" ht="15.75" customHeight="1">
      <c r="A272" s="1"/>
      <c r="B272" s="1"/>
      <c r="C272" s="1"/>
      <c r="D272" s="1"/>
      <c r="E272" s="1"/>
      <c r="F272" s="1"/>
      <c r="G272" s="1"/>
      <c r="H272" s="1"/>
      <c r="I272" s="1"/>
      <c r="J272" s="1"/>
      <c r="K272" s="1"/>
      <c r="L272" s="1"/>
      <c r="M272" s="1"/>
      <c r="N272" s="1"/>
      <c r="O272" s="1"/>
      <c r="P272" s="1"/>
      <c r="Q272" s="1"/>
    </row>
    <row r="273" spans="1:17" ht="15.75" customHeight="1">
      <c r="A273" s="1"/>
      <c r="B273" s="1"/>
      <c r="C273" s="1"/>
      <c r="D273" s="1"/>
      <c r="E273" s="1"/>
      <c r="F273" s="1"/>
      <c r="G273" s="1"/>
      <c r="H273" s="1"/>
      <c r="I273" s="1"/>
      <c r="J273" s="1"/>
      <c r="K273" s="1"/>
      <c r="L273" s="1"/>
      <c r="M273" s="1"/>
      <c r="N273" s="1"/>
      <c r="O273" s="1"/>
      <c r="P273" s="1"/>
      <c r="Q273" s="1"/>
    </row>
    <row r="274" spans="1:17" ht="15.75" customHeight="1">
      <c r="A274" s="1"/>
      <c r="B274" s="1"/>
      <c r="C274" s="1"/>
      <c r="D274" s="1"/>
      <c r="E274" s="1"/>
      <c r="F274" s="1"/>
      <c r="G274" s="1"/>
      <c r="H274" s="1"/>
      <c r="I274" s="1"/>
      <c r="J274" s="1"/>
      <c r="K274" s="1"/>
      <c r="L274" s="1"/>
      <c r="M274" s="1"/>
      <c r="N274" s="1"/>
      <c r="O274" s="1"/>
      <c r="P274" s="1"/>
      <c r="Q274" s="1"/>
    </row>
    <row r="275" spans="1:17" ht="15.75" customHeight="1">
      <c r="A275" s="1"/>
      <c r="B275" s="1"/>
      <c r="C275" s="1"/>
      <c r="D275" s="1"/>
      <c r="E275" s="1"/>
      <c r="F275" s="1"/>
      <c r="G275" s="1"/>
      <c r="H275" s="1"/>
      <c r="I275" s="1"/>
      <c r="J275" s="1"/>
      <c r="K275" s="1"/>
      <c r="L275" s="1"/>
      <c r="M275" s="1"/>
      <c r="N275" s="1"/>
      <c r="O275" s="1"/>
      <c r="P275" s="1"/>
      <c r="Q275" s="1"/>
    </row>
    <row r="276" spans="1:17" ht="15.75" customHeight="1">
      <c r="A276" s="1"/>
      <c r="B276" s="1"/>
      <c r="C276" s="1"/>
      <c r="D276" s="1"/>
      <c r="E276" s="1"/>
      <c r="F276" s="1"/>
      <c r="G276" s="1"/>
      <c r="H276" s="1"/>
      <c r="I276" s="1"/>
      <c r="J276" s="1"/>
      <c r="K276" s="1"/>
      <c r="L276" s="1"/>
      <c r="M276" s="1"/>
      <c r="N276" s="1"/>
      <c r="O276" s="1"/>
      <c r="P276" s="1"/>
      <c r="Q276" s="1"/>
    </row>
    <row r="277" spans="1:17" ht="15.75" customHeight="1">
      <c r="A277" s="1"/>
      <c r="B277" s="1"/>
      <c r="C277" s="1"/>
      <c r="D277" s="1"/>
      <c r="E277" s="1"/>
      <c r="F277" s="1"/>
      <c r="G277" s="1"/>
      <c r="H277" s="1"/>
      <c r="I277" s="1"/>
      <c r="J277" s="1"/>
      <c r="K277" s="1"/>
      <c r="L277" s="1"/>
      <c r="M277" s="1"/>
      <c r="N277" s="1"/>
      <c r="O277" s="1"/>
      <c r="P277" s="1"/>
      <c r="Q277" s="1"/>
    </row>
    <row r="278" spans="1:17" ht="15.75" customHeight="1">
      <c r="A278" s="1"/>
      <c r="B278" s="1"/>
      <c r="C278" s="1"/>
      <c r="D278" s="1"/>
      <c r="E278" s="1"/>
      <c r="F278" s="1"/>
      <c r="G278" s="1"/>
      <c r="H278" s="1"/>
      <c r="I278" s="1"/>
      <c r="J278" s="1"/>
      <c r="K278" s="1"/>
      <c r="L278" s="1"/>
      <c r="M278" s="1"/>
      <c r="N278" s="1"/>
      <c r="O278" s="1"/>
      <c r="P278" s="1"/>
      <c r="Q278" s="1"/>
    </row>
    <row r="279" spans="1:17" ht="15.75" customHeight="1">
      <c r="A279" s="1"/>
      <c r="B279" s="1"/>
      <c r="C279" s="1"/>
      <c r="D279" s="1"/>
      <c r="E279" s="1"/>
      <c r="F279" s="1"/>
      <c r="G279" s="1"/>
      <c r="H279" s="1"/>
      <c r="I279" s="1"/>
      <c r="J279" s="1"/>
      <c r="K279" s="1"/>
      <c r="L279" s="1"/>
      <c r="M279" s="1"/>
      <c r="N279" s="1"/>
      <c r="O279" s="1"/>
      <c r="P279" s="1"/>
      <c r="Q279" s="1"/>
    </row>
    <row r="280" spans="1:17" ht="15.75" customHeight="1">
      <c r="A280" s="1"/>
      <c r="B280" s="1"/>
      <c r="C280" s="1"/>
      <c r="D280" s="1"/>
      <c r="E280" s="1"/>
      <c r="F280" s="1"/>
      <c r="G280" s="1"/>
      <c r="H280" s="1"/>
      <c r="I280" s="1"/>
      <c r="J280" s="1"/>
      <c r="K280" s="1"/>
      <c r="L280" s="1"/>
      <c r="M280" s="1"/>
      <c r="N280" s="1"/>
      <c r="O280" s="1"/>
      <c r="P280" s="1"/>
      <c r="Q280" s="1"/>
    </row>
    <row r="281" spans="1:17" ht="15.75" customHeight="1">
      <c r="A281" s="1"/>
      <c r="B281" s="1"/>
      <c r="C281" s="1"/>
      <c r="D281" s="1"/>
      <c r="E281" s="1"/>
      <c r="F281" s="1"/>
      <c r="G281" s="1"/>
      <c r="H281" s="1"/>
      <c r="I281" s="1"/>
      <c r="J281" s="1"/>
      <c r="K281" s="1"/>
      <c r="L281" s="1"/>
      <c r="M281" s="1"/>
      <c r="N281" s="1"/>
      <c r="O281" s="1"/>
      <c r="P281" s="1"/>
      <c r="Q281" s="1"/>
    </row>
    <row r="282" spans="1:17" ht="15.75" customHeight="1">
      <c r="A282" s="1"/>
      <c r="B282" s="1"/>
      <c r="C282" s="1"/>
      <c r="D282" s="1"/>
      <c r="E282" s="1"/>
      <c r="F282" s="1"/>
      <c r="G282" s="1"/>
      <c r="H282" s="1"/>
      <c r="I282" s="1"/>
      <c r="J282" s="1"/>
      <c r="K282" s="1"/>
      <c r="L282" s="1"/>
      <c r="M282" s="1"/>
      <c r="N282" s="1"/>
      <c r="O282" s="1"/>
      <c r="P282" s="1"/>
      <c r="Q282" s="1"/>
    </row>
    <row r="283" spans="1:17" ht="15.75" customHeight="1">
      <c r="A283" s="1"/>
      <c r="B283" s="1"/>
      <c r="C283" s="1"/>
      <c r="D283" s="1"/>
      <c r="E283" s="1"/>
      <c r="F283" s="1"/>
      <c r="G283" s="1"/>
      <c r="H283" s="1"/>
      <c r="I283" s="1"/>
      <c r="J283" s="1"/>
      <c r="K283" s="1"/>
      <c r="L283" s="1"/>
      <c r="M283" s="1"/>
      <c r="N283" s="1"/>
      <c r="O283" s="1"/>
      <c r="P283" s="1"/>
      <c r="Q283" s="1"/>
    </row>
    <row r="284" spans="1:17" ht="15.75" customHeight="1">
      <c r="A284" s="1"/>
      <c r="B284" s="1"/>
      <c r="C284" s="1"/>
      <c r="D284" s="1"/>
      <c r="E284" s="1"/>
      <c r="F284" s="1"/>
      <c r="G284" s="1"/>
      <c r="H284" s="1"/>
      <c r="I284" s="1"/>
      <c r="J284" s="1"/>
      <c r="K284" s="1"/>
      <c r="L284" s="1"/>
      <c r="M284" s="1"/>
      <c r="N284" s="1"/>
      <c r="O284" s="1"/>
      <c r="P284" s="1"/>
      <c r="Q284" s="1"/>
    </row>
    <row r="285" spans="1:17" ht="15.75" customHeight="1">
      <c r="A285" s="1"/>
      <c r="B285" s="1"/>
      <c r="C285" s="1"/>
      <c r="D285" s="1"/>
      <c r="E285" s="1"/>
      <c r="F285" s="1"/>
      <c r="G285" s="1"/>
      <c r="H285" s="1"/>
      <c r="I285" s="1"/>
      <c r="J285" s="1"/>
      <c r="K285" s="1"/>
      <c r="L285" s="1"/>
      <c r="M285" s="1"/>
      <c r="N285" s="1"/>
      <c r="O285" s="1"/>
      <c r="P285" s="1"/>
      <c r="Q285" s="1"/>
    </row>
    <row r="286" spans="1:17" ht="15.75" customHeight="1">
      <c r="A286" s="1"/>
      <c r="B286" s="1"/>
      <c r="C286" s="1"/>
      <c r="D286" s="1"/>
      <c r="E286" s="1"/>
      <c r="F286" s="1"/>
      <c r="G286" s="1"/>
      <c r="H286" s="1"/>
      <c r="I286" s="1"/>
      <c r="J286" s="1"/>
      <c r="K286" s="1"/>
      <c r="L286" s="1"/>
      <c r="M286" s="1"/>
      <c r="N286" s="1"/>
      <c r="O286" s="1"/>
      <c r="P286" s="1"/>
      <c r="Q286" s="1"/>
    </row>
    <row r="287" spans="1:17" ht="15.75" customHeight="1">
      <c r="A287" s="1"/>
      <c r="B287" s="1"/>
      <c r="C287" s="1"/>
      <c r="D287" s="1"/>
      <c r="E287" s="1"/>
      <c r="F287" s="1"/>
      <c r="G287" s="1"/>
      <c r="H287" s="1"/>
      <c r="I287" s="1"/>
      <c r="J287" s="1"/>
      <c r="K287" s="1"/>
      <c r="L287" s="1"/>
      <c r="M287" s="1"/>
      <c r="N287" s="1"/>
      <c r="O287" s="1"/>
      <c r="P287" s="1"/>
      <c r="Q287" s="1"/>
    </row>
    <row r="288" spans="1:17" ht="15.75" customHeight="1">
      <c r="A288" s="1"/>
      <c r="B288" s="1"/>
      <c r="C288" s="1"/>
      <c r="D288" s="1"/>
      <c r="E288" s="1"/>
      <c r="F288" s="1"/>
      <c r="G288" s="1"/>
      <c r="H288" s="1"/>
      <c r="I288" s="1"/>
      <c r="J288" s="1"/>
      <c r="K288" s="1"/>
      <c r="L288" s="1"/>
      <c r="M288" s="1"/>
      <c r="N288" s="1"/>
      <c r="O288" s="1"/>
      <c r="P288" s="1"/>
      <c r="Q288" s="1"/>
    </row>
    <row r="289" spans="1:17" ht="15.75" customHeight="1">
      <c r="A289" s="1"/>
      <c r="B289" s="1"/>
      <c r="C289" s="1"/>
      <c r="D289" s="1"/>
      <c r="E289" s="1"/>
      <c r="F289" s="1"/>
      <c r="G289" s="1"/>
      <c r="H289" s="1"/>
      <c r="I289" s="1"/>
      <c r="J289" s="1"/>
      <c r="K289" s="1"/>
      <c r="L289" s="1"/>
      <c r="M289" s="1"/>
      <c r="N289" s="1"/>
      <c r="O289" s="1"/>
      <c r="P289" s="1"/>
      <c r="Q289" s="1"/>
    </row>
    <row r="290" spans="1:17" ht="15.75" customHeight="1">
      <c r="A290" s="1"/>
      <c r="B290" s="1"/>
      <c r="C290" s="1"/>
      <c r="D290" s="1"/>
      <c r="E290" s="1"/>
      <c r="F290" s="1"/>
      <c r="G290" s="1"/>
      <c r="H290" s="1"/>
      <c r="I290" s="1"/>
      <c r="J290" s="1"/>
      <c r="K290" s="1"/>
      <c r="L290" s="1"/>
      <c r="M290" s="1"/>
      <c r="N290" s="1"/>
      <c r="O290" s="1"/>
      <c r="P290" s="1"/>
      <c r="Q290" s="1"/>
    </row>
    <row r="291" spans="1:17" ht="15.75" customHeight="1">
      <c r="A291" s="1"/>
      <c r="B291" s="1"/>
      <c r="C291" s="1"/>
      <c r="D291" s="1"/>
      <c r="E291" s="1"/>
      <c r="F291" s="1"/>
      <c r="G291" s="1"/>
      <c r="H291" s="1"/>
      <c r="I291" s="1"/>
      <c r="J291" s="1"/>
      <c r="K291" s="1"/>
      <c r="L291" s="1"/>
      <c r="M291" s="1"/>
      <c r="N291" s="1"/>
      <c r="O291" s="1"/>
      <c r="P291" s="1"/>
      <c r="Q291" s="1"/>
    </row>
    <row r="292" spans="1:17" ht="15.75" customHeight="1">
      <c r="A292" s="1"/>
      <c r="B292" s="1"/>
      <c r="C292" s="1"/>
      <c r="D292" s="1"/>
      <c r="E292" s="1"/>
      <c r="F292" s="1"/>
      <c r="G292" s="1"/>
      <c r="H292" s="1"/>
      <c r="I292" s="1"/>
      <c r="J292" s="1"/>
      <c r="K292" s="1"/>
      <c r="L292" s="1"/>
      <c r="M292" s="1"/>
      <c r="N292" s="1"/>
      <c r="O292" s="1"/>
      <c r="P292" s="1"/>
      <c r="Q292" s="1"/>
    </row>
    <row r="293" spans="1:17" ht="15.75" customHeight="1">
      <c r="A293" s="1"/>
      <c r="B293" s="1"/>
      <c r="C293" s="1"/>
      <c r="D293" s="1"/>
      <c r="E293" s="1"/>
      <c r="F293" s="1"/>
      <c r="G293" s="1"/>
      <c r="H293" s="1"/>
      <c r="I293" s="1"/>
      <c r="J293" s="1"/>
      <c r="K293" s="1"/>
      <c r="L293" s="1"/>
      <c r="M293" s="1"/>
      <c r="N293" s="1"/>
      <c r="O293" s="1"/>
      <c r="P293" s="1"/>
      <c r="Q293" s="1"/>
    </row>
    <row r="294" spans="1:17" ht="15.75" customHeight="1">
      <c r="A294" s="1"/>
      <c r="B294" s="1"/>
      <c r="C294" s="1"/>
      <c r="D294" s="1"/>
      <c r="E294" s="1"/>
      <c r="F294" s="1"/>
      <c r="G294" s="1"/>
      <c r="H294" s="1"/>
      <c r="I294" s="1"/>
      <c r="J294" s="1"/>
      <c r="K294" s="1"/>
      <c r="L294" s="1"/>
      <c r="M294" s="1"/>
      <c r="N294" s="1"/>
      <c r="O294" s="1"/>
      <c r="P294" s="1"/>
      <c r="Q294" s="1"/>
    </row>
    <row r="295" spans="1:17" ht="15.75" customHeight="1">
      <c r="A295" s="1"/>
      <c r="B295" s="1"/>
      <c r="C295" s="1"/>
      <c r="D295" s="1"/>
      <c r="E295" s="1"/>
      <c r="F295" s="1"/>
      <c r="G295" s="1"/>
      <c r="H295" s="1"/>
      <c r="I295" s="1"/>
      <c r="J295" s="1"/>
      <c r="K295" s="1"/>
      <c r="L295" s="1"/>
      <c r="M295" s="1"/>
      <c r="N295" s="1"/>
      <c r="O295" s="1"/>
      <c r="P295" s="1"/>
      <c r="Q295" s="1"/>
    </row>
    <row r="296" spans="1:17" ht="15.75" customHeight="1">
      <c r="A296" s="1"/>
      <c r="B296" s="1"/>
      <c r="C296" s="1"/>
      <c r="D296" s="1"/>
      <c r="E296" s="1"/>
      <c r="F296" s="1"/>
      <c r="G296" s="1"/>
      <c r="H296" s="1"/>
      <c r="I296" s="1"/>
      <c r="J296" s="1"/>
      <c r="K296" s="1"/>
      <c r="L296" s="1"/>
      <c r="M296" s="1"/>
      <c r="N296" s="1"/>
      <c r="O296" s="1"/>
      <c r="P296" s="1"/>
      <c r="Q296" s="1"/>
    </row>
    <row r="297" spans="1:17" ht="15.75" customHeight="1">
      <c r="A297" s="1"/>
      <c r="B297" s="1"/>
      <c r="C297" s="1"/>
      <c r="D297" s="1"/>
      <c r="E297" s="1"/>
      <c r="F297" s="1"/>
      <c r="G297" s="1"/>
      <c r="H297" s="1"/>
      <c r="I297" s="1"/>
      <c r="J297" s="1"/>
      <c r="K297" s="1"/>
      <c r="L297" s="1"/>
      <c r="M297" s="1"/>
      <c r="N297" s="1"/>
      <c r="O297" s="1"/>
      <c r="P297" s="1"/>
      <c r="Q297" s="1"/>
    </row>
    <row r="298" spans="1:17" ht="15.75" customHeight="1">
      <c r="A298" s="1"/>
      <c r="B298" s="1"/>
      <c r="C298" s="1"/>
      <c r="D298" s="1"/>
      <c r="E298" s="1"/>
      <c r="F298" s="1"/>
      <c r="G298" s="1"/>
      <c r="H298" s="1"/>
      <c r="I298" s="1"/>
      <c r="J298" s="1"/>
      <c r="K298" s="1"/>
      <c r="L298" s="1"/>
      <c r="M298" s="1"/>
      <c r="N298" s="1"/>
      <c r="O298" s="1"/>
      <c r="P298" s="1"/>
      <c r="Q298" s="1"/>
    </row>
    <row r="299" spans="1:17" ht="15.75" customHeight="1">
      <c r="A299" s="1"/>
      <c r="B299" s="1"/>
      <c r="C299" s="1"/>
      <c r="D299" s="1"/>
      <c r="E299" s="1"/>
      <c r="F299" s="1"/>
      <c r="G299" s="1"/>
      <c r="H299" s="1"/>
      <c r="I299" s="1"/>
      <c r="J299" s="1"/>
      <c r="K299" s="1"/>
      <c r="L299" s="1"/>
      <c r="M299" s="1"/>
      <c r="N299" s="1"/>
      <c r="O299" s="1"/>
      <c r="P299" s="1"/>
      <c r="Q299" s="1"/>
    </row>
    <row r="300" spans="1:17" ht="15.75" customHeight="1">
      <c r="A300" s="1"/>
      <c r="B300" s="1"/>
      <c r="C300" s="1"/>
      <c r="D300" s="1"/>
      <c r="E300" s="1"/>
      <c r="F300" s="1"/>
      <c r="G300" s="1"/>
      <c r="H300" s="1"/>
      <c r="I300" s="1"/>
      <c r="J300" s="1"/>
      <c r="K300" s="1"/>
      <c r="L300" s="1"/>
      <c r="M300" s="1"/>
      <c r="N300" s="1"/>
      <c r="O300" s="1"/>
      <c r="P300" s="1"/>
      <c r="Q300" s="1"/>
    </row>
    <row r="301" spans="1:17" ht="15.75" customHeight="1">
      <c r="A301" s="1"/>
      <c r="B301" s="1"/>
      <c r="C301" s="1"/>
      <c r="D301" s="1"/>
      <c r="E301" s="1"/>
      <c r="F301" s="1"/>
      <c r="G301" s="1"/>
      <c r="H301" s="1"/>
      <c r="I301" s="1"/>
      <c r="J301" s="1"/>
      <c r="K301" s="1"/>
      <c r="L301" s="1"/>
      <c r="M301" s="1"/>
      <c r="N301" s="1"/>
      <c r="O301" s="1"/>
      <c r="P301" s="1"/>
      <c r="Q301" s="1"/>
    </row>
    <row r="302" spans="1:17" ht="15.75" customHeight="1">
      <c r="A302" s="1"/>
      <c r="B302" s="1"/>
      <c r="C302" s="1"/>
      <c r="D302" s="1"/>
      <c r="E302" s="1"/>
      <c r="F302" s="1"/>
      <c r="G302" s="1"/>
      <c r="H302" s="1"/>
      <c r="I302" s="1"/>
      <c r="J302" s="1"/>
      <c r="K302" s="1"/>
      <c r="L302" s="1"/>
      <c r="M302" s="1"/>
      <c r="N302" s="1"/>
      <c r="O302" s="1"/>
      <c r="P302" s="1"/>
      <c r="Q302" s="1"/>
    </row>
    <row r="303" spans="1:17" ht="15.75" customHeight="1">
      <c r="A303" s="1"/>
      <c r="B303" s="1"/>
      <c r="C303" s="1"/>
      <c r="D303" s="1"/>
      <c r="E303" s="1"/>
      <c r="F303" s="1"/>
      <c r="G303" s="1"/>
      <c r="H303" s="1"/>
      <c r="I303" s="1"/>
      <c r="J303" s="1"/>
      <c r="K303" s="1"/>
      <c r="L303" s="1"/>
      <c r="M303" s="1"/>
      <c r="N303" s="1"/>
      <c r="O303" s="1"/>
      <c r="P303" s="1"/>
      <c r="Q303" s="1"/>
    </row>
    <row r="304" spans="1:17" ht="15.75" customHeight="1">
      <c r="A304" s="1"/>
      <c r="B304" s="1"/>
      <c r="C304" s="1"/>
      <c r="D304" s="1"/>
      <c r="E304" s="1"/>
      <c r="F304" s="1"/>
      <c r="G304" s="1"/>
      <c r="H304" s="1"/>
      <c r="I304" s="1"/>
      <c r="J304" s="1"/>
      <c r="K304" s="1"/>
      <c r="L304" s="1"/>
      <c r="M304" s="1"/>
      <c r="N304" s="1"/>
      <c r="O304" s="1"/>
      <c r="P304" s="1"/>
      <c r="Q304" s="1"/>
    </row>
    <row r="305" spans="1:17" ht="15.75" customHeight="1">
      <c r="A305" s="1"/>
      <c r="B305" s="1"/>
      <c r="C305" s="1"/>
      <c r="D305" s="1"/>
      <c r="E305" s="1"/>
      <c r="F305" s="1"/>
      <c r="G305" s="1"/>
      <c r="H305" s="1"/>
      <c r="I305" s="1"/>
      <c r="J305" s="1"/>
      <c r="K305" s="1"/>
      <c r="L305" s="1"/>
      <c r="M305" s="1"/>
      <c r="N305" s="1"/>
      <c r="O305" s="1"/>
      <c r="P305" s="1"/>
      <c r="Q305" s="1"/>
    </row>
    <row r="306" spans="1:17" ht="15.75" customHeight="1">
      <c r="A306" s="1"/>
      <c r="B306" s="1"/>
      <c r="C306" s="1"/>
      <c r="D306" s="1"/>
      <c r="E306" s="1"/>
      <c r="F306" s="1"/>
      <c r="G306" s="1"/>
      <c r="H306" s="1"/>
      <c r="I306" s="1"/>
      <c r="J306" s="1"/>
      <c r="K306" s="1"/>
      <c r="L306" s="1"/>
      <c r="M306" s="1"/>
      <c r="N306" s="1"/>
      <c r="O306" s="1"/>
      <c r="P306" s="1"/>
      <c r="Q306" s="1"/>
    </row>
    <row r="307" spans="1:17" ht="15.75" customHeight="1">
      <c r="A307" s="1"/>
      <c r="B307" s="1"/>
      <c r="C307" s="1"/>
      <c r="D307" s="1"/>
      <c r="E307" s="1"/>
      <c r="F307" s="1"/>
      <c r="G307" s="1"/>
      <c r="H307" s="1"/>
      <c r="I307" s="1"/>
      <c r="J307" s="1"/>
      <c r="K307" s="1"/>
      <c r="L307" s="1"/>
      <c r="M307" s="1"/>
      <c r="N307" s="1"/>
      <c r="O307" s="1"/>
      <c r="P307" s="1"/>
      <c r="Q307" s="1"/>
    </row>
    <row r="308" spans="1:17" ht="15.75" customHeight="1">
      <c r="A308" s="1"/>
      <c r="B308" s="1"/>
      <c r="C308" s="1"/>
      <c r="D308" s="1"/>
      <c r="E308" s="1"/>
      <c r="F308" s="1"/>
      <c r="G308" s="1"/>
      <c r="H308" s="1"/>
      <c r="I308" s="1"/>
      <c r="J308" s="1"/>
      <c r="K308" s="1"/>
      <c r="L308" s="1"/>
      <c r="M308" s="1"/>
      <c r="N308" s="1"/>
      <c r="O308" s="1"/>
      <c r="P308" s="1"/>
      <c r="Q308" s="1"/>
    </row>
    <row r="309" spans="1:17" ht="15.75" customHeight="1">
      <c r="A309" s="1"/>
      <c r="B309" s="1"/>
      <c r="C309" s="1"/>
      <c r="D309" s="1"/>
      <c r="E309" s="1"/>
      <c r="F309" s="1"/>
      <c r="G309" s="1"/>
      <c r="H309" s="1"/>
      <c r="I309" s="1"/>
      <c r="J309" s="1"/>
      <c r="K309" s="1"/>
      <c r="L309" s="1"/>
      <c r="M309" s="1"/>
      <c r="N309" s="1"/>
      <c r="O309" s="1"/>
      <c r="P309" s="1"/>
      <c r="Q309" s="1"/>
    </row>
    <row r="310" spans="1:17" ht="15.75" customHeight="1">
      <c r="A310" s="1"/>
      <c r="B310" s="1"/>
      <c r="C310" s="1"/>
      <c r="D310" s="1"/>
      <c r="E310" s="1"/>
      <c r="F310" s="1"/>
      <c r="G310" s="1"/>
      <c r="H310" s="1"/>
      <c r="I310" s="1"/>
      <c r="J310" s="1"/>
      <c r="K310" s="1"/>
      <c r="L310" s="1"/>
      <c r="M310" s="1"/>
      <c r="N310" s="1"/>
      <c r="O310" s="1"/>
      <c r="P310" s="1"/>
      <c r="Q310" s="1"/>
    </row>
    <row r="311" spans="1:17" ht="15.75" customHeight="1">
      <c r="A311" s="1"/>
      <c r="B311" s="1"/>
      <c r="C311" s="1"/>
      <c r="D311" s="1"/>
      <c r="E311" s="1"/>
      <c r="F311" s="1"/>
      <c r="G311" s="1"/>
      <c r="H311" s="1"/>
      <c r="I311" s="1"/>
      <c r="J311" s="1"/>
      <c r="K311" s="1"/>
      <c r="L311" s="1"/>
      <c r="M311" s="1"/>
      <c r="N311" s="1"/>
      <c r="O311" s="1"/>
      <c r="P311" s="1"/>
      <c r="Q311" s="1"/>
    </row>
    <row r="312" spans="1:17" ht="15.75" customHeight="1">
      <c r="A312" s="1"/>
      <c r="B312" s="1"/>
      <c r="C312" s="1"/>
      <c r="D312" s="1"/>
      <c r="E312" s="1"/>
      <c r="F312" s="1"/>
      <c r="G312" s="1"/>
      <c r="H312" s="1"/>
      <c r="I312" s="1"/>
      <c r="J312" s="1"/>
      <c r="K312" s="1"/>
      <c r="L312" s="1"/>
      <c r="M312" s="1"/>
      <c r="N312" s="1"/>
      <c r="O312" s="1"/>
      <c r="P312" s="1"/>
      <c r="Q312" s="1"/>
    </row>
    <row r="313" spans="1:17" ht="15.75" customHeight="1">
      <c r="A313" s="1"/>
      <c r="B313" s="1"/>
      <c r="C313" s="1"/>
      <c r="D313" s="1"/>
      <c r="E313" s="1"/>
      <c r="F313" s="1"/>
      <c r="G313" s="1"/>
      <c r="H313" s="1"/>
      <c r="I313" s="1"/>
      <c r="J313" s="1"/>
      <c r="K313" s="1"/>
      <c r="L313" s="1"/>
      <c r="M313" s="1"/>
      <c r="N313" s="1"/>
      <c r="O313" s="1"/>
      <c r="P313" s="1"/>
      <c r="Q313" s="1"/>
    </row>
    <row r="314" spans="1:17" ht="15.75" customHeight="1">
      <c r="A314" s="1"/>
      <c r="B314" s="1"/>
      <c r="C314" s="1"/>
      <c r="D314" s="1"/>
      <c r="E314" s="1"/>
      <c r="F314" s="1"/>
      <c r="G314" s="1"/>
      <c r="H314" s="1"/>
      <c r="I314" s="1"/>
      <c r="J314" s="1"/>
      <c r="K314" s="1"/>
      <c r="L314" s="1"/>
      <c r="M314" s="1"/>
      <c r="N314" s="1"/>
      <c r="O314" s="1"/>
      <c r="P314" s="1"/>
      <c r="Q314" s="1"/>
    </row>
    <row r="315" spans="1:17" ht="15.75" customHeight="1">
      <c r="A315" s="1"/>
      <c r="B315" s="1"/>
      <c r="C315" s="1"/>
      <c r="D315" s="1"/>
      <c r="E315" s="1"/>
      <c r="F315" s="1"/>
      <c r="G315" s="1"/>
      <c r="H315" s="1"/>
      <c r="I315" s="1"/>
      <c r="J315" s="1"/>
      <c r="K315" s="1"/>
      <c r="L315" s="1"/>
      <c r="M315" s="1"/>
      <c r="N315" s="1"/>
      <c r="O315" s="1"/>
      <c r="P315" s="1"/>
      <c r="Q315" s="1"/>
    </row>
    <row r="316" spans="1:17" ht="15.75" customHeight="1">
      <c r="A316" s="1"/>
      <c r="B316" s="1"/>
      <c r="C316" s="1"/>
      <c r="D316" s="1"/>
      <c r="E316" s="1"/>
      <c r="F316" s="1"/>
      <c r="G316" s="1"/>
      <c r="H316" s="1"/>
      <c r="I316" s="1"/>
      <c r="J316" s="1"/>
      <c r="K316" s="1"/>
      <c r="L316" s="1"/>
      <c r="M316" s="1"/>
      <c r="N316" s="1"/>
      <c r="O316" s="1"/>
      <c r="P316" s="1"/>
      <c r="Q316" s="1"/>
    </row>
    <row r="317" spans="1:17" ht="15.75" customHeight="1">
      <c r="A317" s="1"/>
      <c r="B317" s="1"/>
      <c r="C317" s="1"/>
      <c r="D317" s="1"/>
      <c r="E317" s="1"/>
      <c r="F317" s="1"/>
      <c r="G317" s="1"/>
      <c r="H317" s="1"/>
      <c r="I317" s="1"/>
      <c r="J317" s="1"/>
      <c r="K317" s="1"/>
      <c r="L317" s="1"/>
      <c r="M317" s="1"/>
      <c r="N317" s="1"/>
      <c r="O317" s="1"/>
      <c r="P317" s="1"/>
      <c r="Q317" s="1"/>
    </row>
    <row r="318" spans="1:17" ht="15.75" customHeight="1">
      <c r="A318" s="1"/>
      <c r="B318" s="1"/>
      <c r="C318" s="1"/>
      <c r="D318" s="1"/>
      <c r="E318" s="1"/>
      <c r="F318" s="1"/>
      <c r="G318" s="1"/>
      <c r="H318" s="1"/>
      <c r="I318" s="1"/>
      <c r="J318" s="1"/>
      <c r="K318" s="1"/>
      <c r="L318" s="1"/>
      <c r="M318" s="1"/>
      <c r="N318" s="1"/>
      <c r="O318" s="1"/>
      <c r="P318" s="1"/>
      <c r="Q318" s="1"/>
    </row>
    <row r="319" spans="1:17" ht="15.75" customHeight="1">
      <c r="A319" s="1"/>
      <c r="B319" s="1"/>
      <c r="C319" s="1"/>
      <c r="D319" s="1"/>
      <c r="E319" s="1"/>
      <c r="F319" s="1"/>
      <c r="G319" s="1"/>
      <c r="H319" s="1"/>
      <c r="I319" s="1"/>
      <c r="J319" s="1"/>
      <c r="K319" s="1"/>
      <c r="L319" s="1"/>
      <c r="M319" s="1"/>
      <c r="N319" s="1"/>
      <c r="O319" s="1"/>
      <c r="P319" s="1"/>
      <c r="Q319" s="1"/>
    </row>
    <row r="320" spans="1:17" ht="15.75" customHeight="1">
      <c r="A320" s="1"/>
      <c r="B320" s="1"/>
      <c r="C320" s="1"/>
      <c r="D320" s="1"/>
      <c r="E320" s="1"/>
      <c r="F320" s="1"/>
      <c r="G320" s="1"/>
      <c r="H320" s="1"/>
      <c r="I320" s="1"/>
      <c r="J320" s="1"/>
      <c r="K320" s="1"/>
      <c r="L320" s="1"/>
      <c r="M320" s="1"/>
      <c r="N320" s="1"/>
      <c r="O320" s="1"/>
      <c r="P320" s="1"/>
      <c r="Q320" s="1"/>
    </row>
    <row r="321" spans="1:17" ht="15.75" customHeight="1">
      <c r="A321" s="1"/>
      <c r="B321" s="1"/>
      <c r="C321" s="1"/>
      <c r="D321" s="1"/>
      <c r="E321" s="1"/>
      <c r="F321" s="1"/>
      <c r="G321" s="1"/>
      <c r="H321" s="1"/>
      <c r="I321" s="1"/>
      <c r="J321" s="1"/>
      <c r="K321" s="1"/>
      <c r="L321" s="1"/>
      <c r="M321" s="1"/>
      <c r="N321" s="1"/>
      <c r="O321" s="1"/>
      <c r="P321" s="1"/>
      <c r="Q321" s="1"/>
    </row>
    <row r="322" spans="1:17" ht="15.75" customHeight="1">
      <c r="A322" s="1"/>
      <c r="B322" s="1"/>
      <c r="C322" s="1"/>
      <c r="D322" s="1"/>
      <c r="E322" s="1"/>
      <c r="F322" s="1"/>
      <c r="G322" s="1"/>
      <c r="H322" s="1"/>
      <c r="I322" s="1"/>
      <c r="J322" s="1"/>
      <c r="K322" s="1"/>
      <c r="L322" s="1"/>
      <c r="M322" s="1"/>
      <c r="N322" s="1"/>
      <c r="O322" s="1"/>
      <c r="P322" s="1"/>
      <c r="Q322" s="1"/>
    </row>
    <row r="323" spans="1:17" ht="15.75" customHeight="1">
      <c r="A323" s="1"/>
      <c r="B323" s="1"/>
      <c r="C323" s="1"/>
      <c r="D323" s="1"/>
      <c r="E323" s="1"/>
      <c r="F323" s="1"/>
      <c r="G323" s="1"/>
      <c r="H323" s="1"/>
      <c r="I323" s="1"/>
      <c r="J323" s="1"/>
      <c r="K323" s="1"/>
      <c r="L323" s="1"/>
      <c r="M323" s="1"/>
      <c r="N323" s="1"/>
      <c r="O323" s="1"/>
      <c r="P323" s="1"/>
      <c r="Q323" s="1"/>
    </row>
    <row r="324" spans="1:17" ht="15.75" customHeight="1">
      <c r="A324" s="1"/>
      <c r="B324" s="1"/>
      <c r="C324" s="1"/>
      <c r="D324" s="1"/>
      <c r="E324" s="1"/>
      <c r="F324" s="1"/>
      <c r="G324" s="1"/>
      <c r="H324" s="1"/>
      <c r="I324" s="1"/>
      <c r="J324" s="1"/>
      <c r="K324" s="1"/>
      <c r="L324" s="1"/>
      <c r="M324" s="1"/>
      <c r="N324" s="1"/>
      <c r="O324" s="1"/>
      <c r="P324" s="1"/>
      <c r="Q324" s="1"/>
    </row>
    <row r="325" spans="1:17" ht="15.75" customHeight="1">
      <c r="A325" s="1"/>
      <c r="B325" s="1"/>
      <c r="C325" s="1"/>
      <c r="D325" s="1"/>
      <c r="E325" s="1"/>
      <c r="F325" s="1"/>
      <c r="G325" s="1"/>
      <c r="H325" s="1"/>
      <c r="I325" s="1"/>
      <c r="J325" s="1"/>
      <c r="K325" s="1"/>
      <c r="L325" s="1"/>
      <c r="M325" s="1"/>
      <c r="N325" s="1"/>
      <c r="O325" s="1"/>
      <c r="P325" s="1"/>
      <c r="Q325" s="1"/>
    </row>
    <row r="326" spans="1:17" ht="15.75" customHeight="1">
      <c r="A326" s="1"/>
      <c r="B326" s="1"/>
      <c r="C326" s="1"/>
      <c r="D326" s="1"/>
      <c r="E326" s="1"/>
      <c r="F326" s="1"/>
      <c r="G326" s="1"/>
      <c r="H326" s="1"/>
      <c r="I326" s="1"/>
      <c r="J326" s="1"/>
      <c r="K326" s="1"/>
      <c r="L326" s="1"/>
      <c r="M326" s="1"/>
      <c r="N326" s="1"/>
      <c r="O326" s="1"/>
      <c r="P326" s="1"/>
      <c r="Q326" s="1"/>
    </row>
    <row r="327" spans="1:17" ht="15.75" customHeight="1">
      <c r="A327" s="1"/>
      <c r="B327" s="1"/>
      <c r="C327" s="1"/>
      <c r="D327" s="1"/>
      <c r="E327" s="1"/>
      <c r="F327" s="1"/>
      <c r="G327" s="1"/>
      <c r="H327" s="1"/>
      <c r="I327" s="1"/>
      <c r="J327" s="1"/>
      <c r="K327" s="1"/>
      <c r="L327" s="1"/>
      <c r="M327" s="1"/>
      <c r="N327" s="1"/>
      <c r="O327" s="1"/>
      <c r="P327" s="1"/>
      <c r="Q327" s="1"/>
    </row>
    <row r="328" spans="1:17" ht="15.75" customHeight="1">
      <c r="A328" s="1"/>
      <c r="B328" s="1"/>
      <c r="C328" s="1"/>
      <c r="D328" s="1"/>
      <c r="E328" s="1"/>
      <c r="F328" s="1"/>
      <c r="G328" s="1"/>
      <c r="H328" s="1"/>
      <c r="I328" s="1"/>
      <c r="J328" s="1"/>
      <c r="K328" s="1"/>
      <c r="L328" s="1"/>
      <c r="M328" s="1"/>
      <c r="N328" s="1"/>
      <c r="O328" s="1"/>
      <c r="P328" s="1"/>
      <c r="Q328" s="1"/>
    </row>
    <row r="329" spans="1:17" ht="15.75" customHeight="1">
      <c r="A329" s="1"/>
      <c r="B329" s="1"/>
      <c r="C329" s="1"/>
      <c r="D329" s="1"/>
      <c r="E329" s="1"/>
      <c r="F329" s="1"/>
      <c r="G329" s="1"/>
      <c r="H329" s="1"/>
      <c r="I329" s="1"/>
      <c r="J329" s="1"/>
      <c r="K329" s="1"/>
      <c r="L329" s="1"/>
      <c r="M329" s="1"/>
      <c r="N329" s="1"/>
      <c r="O329" s="1"/>
      <c r="P329" s="1"/>
      <c r="Q329" s="1"/>
    </row>
    <row r="330" spans="1:17" ht="15.75" customHeight="1">
      <c r="A330" s="1"/>
      <c r="B330" s="1"/>
      <c r="C330" s="1"/>
      <c r="D330" s="1"/>
      <c r="E330" s="1"/>
      <c r="F330" s="1"/>
      <c r="G330" s="1"/>
      <c r="H330" s="1"/>
      <c r="I330" s="1"/>
      <c r="J330" s="1"/>
      <c r="K330" s="1"/>
      <c r="L330" s="1"/>
      <c r="M330" s="1"/>
      <c r="N330" s="1"/>
      <c r="O330" s="1"/>
      <c r="P330" s="1"/>
      <c r="Q330" s="1"/>
    </row>
    <row r="331" spans="1:17" ht="15.75" customHeight="1">
      <c r="A331" s="1"/>
      <c r="B331" s="1"/>
      <c r="C331" s="1"/>
      <c r="D331" s="1"/>
      <c r="E331" s="1"/>
      <c r="F331" s="1"/>
      <c r="G331" s="1"/>
      <c r="H331" s="1"/>
      <c r="I331" s="1"/>
      <c r="J331" s="1"/>
      <c r="K331" s="1"/>
      <c r="L331" s="1"/>
      <c r="M331" s="1"/>
      <c r="N331" s="1"/>
      <c r="O331" s="1"/>
      <c r="P331" s="1"/>
      <c r="Q331" s="1"/>
    </row>
    <row r="332" spans="1:17" ht="15.75" customHeight="1">
      <c r="A332" s="1"/>
      <c r="B332" s="1"/>
      <c r="C332" s="1"/>
      <c r="D332" s="1"/>
      <c r="E332" s="1"/>
      <c r="F332" s="1"/>
      <c r="G332" s="1"/>
      <c r="H332" s="1"/>
      <c r="I332" s="1"/>
      <c r="J332" s="1"/>
      <c r="K332" s="1"/>
      <c r="L332" s="1"/>
      <c r="M332" s="1"/>
      <c r="N332" s="1"/>
      <c r="O332" s="1"/>
      <c r="P332" s="1"/>
      <c r="Q332" s="1"/>
    </row>
    <row r="333" spans="1:17" ht="15.75" customHeight="1">
      <c r="A333" s="1"/>
      <c r="B333" s="1"/>
      <c r="C333" s="1"/>
      <c r="D333" s="1"/>
      <c r="E333" s="1"/>
      <c r="F333" s="1"/>
      <c r="G333" s="1"/>
      <c r="H333" s="1"/>
      <c r="I333" s="1"/>
      <c r="J333" s="1"/>
      <c r="K333" s="1"/>
      <c r="L333" s="1"/>
      <c r="M333" s="1"/>
      <c r="N333" s="1"/>
      <c r="O333" s="1"/>
      <c r="P333" s="1"/>
      <c r="Q333" s="1"/>
    </row>
    <row r="334" spans="1:17" ht="15.75" customHeight="1">
      <c r="A334" s="1"/>
      <c r="B334" s="1"/>
      <c r="C334" s="1"/>
      <c r="D334" s="1"/>
      <c r="E334" s="1"/>
      <c r="F334" s="1"/>
      <c r="G334" s="1"/>
      <c r="H334" s="1"/>
      <c r="I334" s="1"/>
      <c r="J334" s="1"/>
      <c r="K334" s="1"/>
      <c r="L334" s="1"/>
      <c r="M334" s="1"/>
      <c r="N334" s="1"/>
      <c r="O334" s="1"/>
      <c r="P334" s="1"/>
      <c r="Q334" s="1"/>
    </row>
    <row r="335" spans="1:17" ht="15.75" customHeight="1">
      <c r="A335" s="1"/>
      <c r="B335" s="1"/>
      <c r="C335" s="1"/>
      <c r="D335" s="1"/>
      <c r="E335" s="1"/>
      <c r="F335" s="1"/>
      <c r="G335" s="1"/>
      <c r="H335" s="1"/>
      <c r="I335" s="1"/>
      <c r="J335" s="1"/>
      <c r="K335" s="1"/>
      <c r="L335" s="1"/>
      <c r="M335" s="1"/>
      <c r="N335" s="1"/>
      <c r="O335" s="1"/>
      <c r="P335" s="1"/>
      <c r="Q335" s="1"/>
    </row>
    <row r="336" spans="1:17" ht="15.75" customHeight="1">
      <c r="A336" s="1"/>
      <c r="B336" s="1"/>
      <c r="C336" s="1"/>
      <c r="D336" s="1"/>
      <c r="E336" s="1"/>
      <c r="F336" s="1"/>
      <c r="G336" s="1"/>
      <c r="H336" s="1"/>
      <c r="I336" s="1"/>
      <c r="J336" s="1"/>
      <c r="K336" s="1"/>
      <c r="L336" s="1"/>
      <c r="M336" s="1"/>
      <c r="N336" s="1"/>
      <c r="O336" s="1"/>
      <c r="P336" s="1"/>
      <c r="Q336" s="1"/>
    </row>
    <row r="337" spans="1:17" ht="15.75" customHeight="1">
      <c r="A337" s="1"/>
      <c r="B337" s="1"/>
      <c r="C337" s="1"/>
      <c r="D337" s="1"/>
      <c r="E337" s="1"/>
      <c r="F337" s="1"/>
      <c r="G337" s="1"/>
      <c r="H337" s="1"/>
      <c r="I337" s="1"/>
      <c r="J337" s="1"/>
      <c r="K337" s="1"/>
      <c r="L337" s="1"/>
      <c r="M337" s="1"/>
      <c r="N337" s="1"/>
      <c r="O337" s="1"/>
      <c r="P337" s="1"/>
      <c r="Q337" s="1"/>
    </row>
    <row r="338" spans="1:17" ht="15.75" customHeight="1">
      <c r="A338" s="1"/>
      <c r="B338" s="1"/>
      <c r="C338" s="1"/>
      <c r="D338" s="1"/>
      <c r="E338" s="1"/>
      <c r="F338" s="1"/>
      <c r="G338" s="1"/>
      <c r="H338" s="1"/>
      <c r="I338" s="1"/>
      <c r="J338" s="1"/>
      <c r="K338" s="1"/>
      <c r="L338" s="1"/>
      <c r="M338" s="1"/>
      <c r="N338" s="1"/>
      <c r="O338" s="1"/>
      <c r="P338" s="1"/>
      <c r="Q338" s="1"/>
    </row>
    <row r="339" spans="1:17" ht="15.75" customHeight="1">
      <c r="A339" s="1"/>
      <c r="B339" s="1"/>
      <c r="C339" s="1"/>
      <c r="D339" s="1"/>
      <c r="E339" s="1"/>
      <c r="F339" s="1"/>
      <c r="G339" s="1"/>
      <c r="H339" s="1"/>
      <c r="I339" s="1"/>
      <c r="J339" s="1"/>
      <c r="K339" s="1"/>
      <c r="L339" s="1"/>
      <c r="M339" s="1"/>
      <c r="N339" s="1"/>
      <c r="O339" s="1"/>
      <c r="P339" s="1"/>
      <c r="Q339" s="1"/>
    </row>
    <row r="340" spans="1:17" ht="15.75" customHeight="1">
      <c r="A340" s="1"/>
      <c r="B340" s="1"/>
      <c r="C340" s="1"/>
      <c r="D340" s="1"/>
      <c r="E340" s="1"/>
      <c r="F340" s="1"/>
      <c r="G340" s="1"/>
      <c r="H340" s="1"/>
      <c r="I340" s="1"/>
      <c r="J340" s="1"/>
      <c r="K340" s="1"/>
      <c r="L340" s="1"/>
      <c r="M340" s="1"/>
      <c r="N340" s="1"/>
      <c r="O340" s="1"/>
      <c r="P340" s="1"/>
      <c r="Q340" s="1"/>
    </row>
    <row r="341" spans="1:17" ht="15.75" customHeight="1">
      <c r="A341" s="1"/>
      <c r="B341" s="1"/>
      <c r="C341" s="1"/>
      <c r="D341" s="1"/>
      <c r="E341" s="1"/>
      <c r="F341" s="1"/>
      <c r="G341" s="1"/>
      <c r="H341" s="1"/>
      <c r="I341" s="1"/>
      <c r="J341" s="1"/>
      <c r="K341" s="1"/>
      <c r="L341" s="1"/>
      <c r="M341" s="1"/>
      <c r="N341" s="1"/>
      <c r="O341" s="1"/>
      <c r="P341" s="1"/>
      <c r="Q341" s="1"/>
    </row>
    <row r="342" spans="1:17" ht="15.75" customHeight="1">
      <c r="A342" s="1"/>
      <c r="B342" s="1"/>
      <c r="C342" s="1"/>
      <c r="D342" s="1"/>
      <c r="E342" s="1"/>
      <c r="F342" s="1"/>
      <c r="G342" s="1"/>
      <c r="H342" s="1"/>
      <c r="I342" s="1"/>
      <c r="J342" s="1"/>
      <c r="K342" s="1"/>
      <c r="L342" s="1"/>
      <c r="M342" s="1"/>
      <c r="N342" s="1"/>
      <c r="O342" s="1"/>
      <c r="P342" s="1"/>
      <c r="Q342" s="1"/>
    </row>
    <row r="343" spans="1:17" ht="15.75" customHeight="1">
      <c r="A343" s="1"/>
      <c r="B343" s="1"/>
      <c r="C343" s="1"/>
      <c r="D343" s="1"/>
      <c r="E343" s="1"/>
      <c r="F343" s="1"/>
      <c r="G343" s="1"/>
      <c r="H343" s="1"/>
      <c r="I343" s="1"/>
      <c r="J343" s="1"/>
      <c r="K343" s="1"/>
      <c r="L343" s="1"/>
      <c r="M343" s="1"/>
      <c r="N343" s="1"/>
      <c r="O343" s="1"/>
      <c r="P343" s="1"/>
      <c r="Q343" s="1"/>
    </row>
    <row r="344" spans="1:17" ht="15.75" customHeight="1">
      <c r="A344" s="1"/>
      <c r="B344" s="1"/>
      <c r="C344" s="1"/>
      <c r="D344" s="1"/>
      <c r="E344" s="1"/>
      <c r="F344" s="1"/>
      <c r="G344" s="1"/>
      <c r="H344" s="1"/>
      <c r="I344" s="1"/>
      <c r="J344" s="1"/>
      <c r="K344" s="1"/>
      <c r="L344" s="1"/>
      <c r="M344" s="1"/>
      <c r="N344" s="1"/>
      <c r="O344" s="1"/>
      <c r="P344" s="1"/>
      <c r="Q344" s="1"/>
    </row>
    <row r="345" spans="1:17" ht="15.75" customHeight="1">
      <c r="A345" s="1"/>
      <c r="B345" s="1"/>
      <c r="C345" s="1"/>
      <c r="D345" s="1"/>
      <c r="E345" s="1"/>
      <c r="F345" s="1"/>
      <c r="G345" s="1"/>
      <c r="H345" s="1"/>
      <c r="I345" s="1"/>
      <c r="J345" s="1"/>
      <c r="K345" s="1"/>
      <c r="L345" s="1"/>
      <c r="M345" s="1"/>
      <c r="N345" s="1"/>
      <c r="O345" s="1"/>
      <c r="P345" s="1"/>
      <c r="Q345" s="1"/>
    </row>
    <row r="346" spans="1:17" ht="15.75" customHeight="1">
      <c r="A346" s="1"/>
      <c r="B346" s="1"/>
      <c r="C346" s="1"/>
      <c r="D346" s="1"/>
      <c r="E346" s="1"/>
      <c r="F346" s="1"/>
      <c r="G346" s="1"/>
      <c r="H346" s="1"/>
      <c r="I346" s="1"/>
      <c r="J346" s="1"/>
      <c r="K346" s="1"/>
      <c r="L346" s="1"/>
      <c r="M346" s="1"/>
      <c r="N346" s="1"/>
      <c r="O346" s="1"/>
      <c r="P346" s="1"/>
      <c r="Q346" s="1"/>
    </row>
    <row r="347" spans="1:17" ht="15.75" customHeight="1">
      <c r="A347" s="1"/>
      <c r="B347" s="1"/>
      <c r="C347" s="1"/>
      <c r="D347" s="1"/>
      <c r="E347" s="1"/>
      <c r="F347" s="1"/>
      <c r="G347" s="1"/>
      <c r="H347" s="1"/>
      <c r="I347" s="1"/>
      <c r="J347" s="1"/>
      <c r="K347" s="1"/>
      <c r="L347" s="1"/>
      <c r="M347" s="1"/>
      <c r="N347" s="1"/>
      <c r="O347" s="1"/>
      <c r="P347" s="1"/>
      <c r="Q347" s="1"/>
    </row>
    <row r="348" spans="1:17" ht="15.75" customHeight="1">
      <c r="A348" s="1"/>
      <c r="B348" s="1"/>
      <c r="C348" s="1"/>
      <c r="D348" s="1"/>
      <c r="E348" s="1"/>
      <c r="F348" s="1"/>
      <c r="G348" s="1"/>
      <c r="H348" s="1"/>
      <c r="I348" s="1"/>
      <c r="J348" s="1"/>
      <c r="K348" s="1"/>
      <c r="L348" s="1"/>
      <c r="M348" s="1"/>
      <c r="N348" s="1"/>
      <c r="O348" s="1"/>
      <c r="P348" s="1"/>
      <c r="Q348" s="1"/>
    </row>
    <row r="349" spans="1:17" ht="15.75" customHeight="1">
      <c r="A349" s="1"/>
      <c r="B349" s="1"/>
      <c r="C349" s="1"/>
      <c r="D349" s="1"/>
      <c r="E349" s="1"/>
      <c r="F349" s="1"/>
      <c r="G349" s="1"/>
      <c r="H349" s="1"/>
      <c r="I349" s="1"/>
      <c r="J349" s="1"/>
      <c r="K349" s="1"/>
      <c r="L349" s="1"/>
      <c r="M349" s="1"/>
      <c r="N349" s="1"/>
      <c r="O349" s="1"/>
      <c r="P349" s="1"/>
      <c r="Q349" s="1"/>
    </row>
    <row r="350" spans="1:17" ht="15.75" customHeight="1">
      <c r="A350" s="1"/>
      <c r="B350" s="1"/>
      <c r="C350" s="1"/>
      <c r="D350" s="1"/>
      <c r="E350" s="1"/>
      <c r="F350" s="1"/>
      <c r="G350" s="1"/>
      <c r="H350" s="1"/>
      <c r="I350" s="1"/>
      <c r="J350" s="1"/>
      <c r="K350" s="1"/>
      <c r="L350" s="1"/>
      <c r="M350" s="1"/>
      <c r="N350" s="1"/>
      <c r="O350" s="1"/>
      <c r="P350" s="1"/>
      <c r="Q350" s="1"/>
    </row>
    <row r="351" spans="1:17" ht="15.75" customHeight="1">
      <c r="A351" s="1"/>
      <c r="B351" s="1"/>
      <c r="C351" s="1"/>
      <c r="D351" s="1"/>
      <c r="E351" s="1"/>
      <c r="F351" s="1"/>
      <c r="G351" s="1"/>
      <c r="H351" s="1"/>
      <c r="I351" s="1"/>
      <c r="J351" s="1"/>
      <c r="K351" s="1"/>
      <c r="L351" s="1"/>
      <c r="M351" s="1"/>
      <c r="N351" s="1"/>
      <c r="O351" s="1"/>
      <c r="P351" s="1"/>
      <c r="Q351" s="1"/>
    </row>
    <row r="352" spans="1:17" ht="15.75" customHeight="1">
      <c r="A352" s="1"/>
      <c r="B352" s="1"/>
      <c r="C352" s="1"/>
      <c r="D352" s="1"/>
      <c r="E352" s="1"/>
      <c r="F352" s="1"/>
      <c r="G352" s="1"/>
      <c r="H352" s="1"/>
      <c r="I352" s="1"/>
      <c r="J352" s="1"/>
      <c r="K352" s="1"/>
      <c r="L352" s="1"/>
      <c r="M352" s="1"/>
      <c r="N352" s="1"/>
      <c r="O352" s="1"/>
      <c r="P352" s="1"/>
      <c r="Q352" s="1"/>
    </row>
    <row r="353" spans="1:17" ht="15.75" customHeight="1">
      <c r="A353" s="1"/>
      <c r="B353" s="1"/>
      <c r="C353" s="1"/>
      <c r="D353" s="1"/>
      <c r="E353" s="1"/>
      <c r="F353" s="1"/>
      <c r="G353" s="1"/>
      <c r="H353" s="1"/>
      <c r="I353" s="1"/>
      <c r="J353" s="1"/>
      <c r="K353" s="1"/>
      <c r="L353" s="1"/>
      <c r="M353" s="1"/>
      <c r="N353" s="1"/>
      <c r="O353" s="1"/>
      <c r="P353" s="1"/>
      <c r="Q353" s="1"/>
    </row>
    <row r="354" spans="1:17" ht="15.75" customHeight="1">
      <c r="A354" s="1"/>
      <c r="B354" s="1"/>
      <c r="C354" s="1"/>
      <c r="D354" s="1"/>
      <c r="E354" s="1"/>
      <c r="F354" s="1"/>
      <c r="G354" s="1"/>
      <c r="H354" s="1"/>
      <c r="I354" s="1"/>
      <c r="J354" s="1"/>
      <c r="K354" s="1"/>
      <c r="L354" s="1"/>
      <c r="M354" s="1"/>
      <c r="N354" s="1"/>
      <c r="O354" s="1"/>
      <c r="P354" s="1"/>
      <c r="Q354" s="1"/>
    </row>
    <row r="355" spans="1:17" ht="15.75" customHeight="1">
      <c r="A355" s="1"/>
      <c r="B355" s="1"/>
      <c r="C355" s="1"/>
      <c r="D355" s="1"/>
      <c r="E355" s="1"/>
      <c r="F355" s="1"/>
      <c r="G355" s="1"/>
      <c r="H355" s="1"/>
      <c r="I355" s="1"/>
      <c r="J355" s="1"/>
      <c r="K355" s="1"/>
      <c r="L355" s="1"/>
      <c r="M355" s="1"/>
      <c r="N355" s="1"/>
      <c r="O355" s="1"/>
      <c r="P355" s="1"/>
      <c r="Q355" s="1"/>
    </row>
    <row r="356" spans="1:17" ht="15.75" customHeight="1">
      <c r="A356" s="1"/>
      <c r="B356" s="1"/>
      <c r="C356" s="1"/>
      <c r="D356" s="1"/>
      <c r="E356" s="1"/>
      <c r="F356" s="1"/>
      <c r="G356" s="1"/>
      <c r="H356" s="1"/>
      <c r="I356" s="1"/>
      <c r="J356" s="1"/>
      <c r="K356" s="1"/>
      <c r="L356" s="1"/>
      <c r="M356" s="1"/>
      <c r="N356" s="1"/>
      <c r="O356" s="1"/>
      <c r="P356" s="1"/>
      <c r="Q356" s="1"/>
    </row>
    <row r="357" spans="1:17" ht="15.75" customHeight="1">
      <c r="A357" s="1"/>
      <c r="B357" s="1"/>
      <c r="C357" s="1"/>
      <c r="D357" s="1"/>
      <c r="E357" s="1"/>
      <c r="F357" s="1"/>
      <c r="G357" s="1"/>
      <c r="H357" s="1"/>
      <c r="I357" s="1"/>
      <c r="J357" s="1"/>
      <c r="K357" s="1"/>
      <c r="L357" s="1"/>
      <c r="M357" s="1"/>
      <c r="N357" s="1"/>
      <c r="O357" s="1"/>
      <c r="P357" s="1"/>
      <c r="Q357" s="1"/>
    </row>
    <row r="358" spans="1:17" ht="15.75" customHeight="1">
      <c r="A358" s="1"/>
      <c r="B358" s="1"/>
      <c r="C358" s="1"/>
      <c r="D358" s="1"/>
      <c r="E358" s="1"/>
      <c r="F358" s="1"/>
      <c r="G358" s="1"/>
      <c r="H358" s="1"/>
      <c r="I358" s="1"/>
      <c r="J358" s="1"/>
      <c r="K358" s="1"/>
      <c r="L358" s="1"/>
      <c r="M358" s="1"/>
      <c r="N358" s="1"/>
      <c r="O358" s="1"/>
      <c r="P358" s="1"/>
      <c r="Q358" s="1"/>
    </row>
    <row r="359" spans="1:17" ht="15.75" customHeight="1">
      <c r="A359" s="1"/>
      <c r="B359" s="1"/>
      <c r="C359" s="1"/>
      <c r="D359" s="1"/>
      <c r="E359" s="1"/>
      <c r="F359" s="1"/>
      <c r="G359" s="1"/>
      <c r="H359" s="1"/>
      <c r="I359" s="1"/>
      <c r="J359" s="1"/>
      <c r="K359" s="1"/>
      <c r="L359" s="1"/>
      <c r="M359" s="1"/>
      <c r="N359" s="1"/>
      <c r="O359" s="1"/>
      <c r="P359" s="1"/>
      <c r="Q359" s="1"/>
    </row>
    <row r="360" spans="1:17" ht="15.75" customHeight="1">
      <c r="A360" s="1"/>
      <c r="B360" s="1"/>
      <c r="C360" s="1"/>
      <c r="D360" s="1"/>
      <c r="E360" s="1"/>
      <c r="F360" s="1"/>
      <c r="G360" s="1"/>
      <c r="H360" s="1"/>
      <c r="I360" s="1"/>
      <c r="J360" s="1"/>
      <c r="K360" s="1"/>
      <c r="L360" s="1"/>
      <c r="M360" s="1"/>
      <c r="N360" s="1"/>
      <c r="O360" s="1"/>
      <c r="P360" s="1"/>
      <c r="Q360" s="1"/>
    </row>
    <row r="361" spans="1:17" ht="15.75" customHeight="1">
      <c r="A361" s="1"/>
      <c r="B361" s="1"/>
      <c r="C361" s="1"/>
      <c r="D361" s="1"/>
      <c r="E361" s="1"/>
      <c r="F361" s="1"/>
      <c r="G361" s="1"/>
      <c r="H361" s="1"/>
      <c r="I361" s="1"/>
      <c r="J361" s="1"/>
      <c r="K361" s="1"/>
      <c r="L361" s="1"/>
      <c r="M361" s="1"/>
      <c r="N361" s="1"/>
      <c r="O361" s="1"/>
      <c r="P361" s="1"/>
      <c r="Q361" s="1"/>
    </row>
    <row r="362" spans="1:17" ht="15.75" customHeight="1">
      <c r="A362" s="1"/>
      <c r="B362" s="1"/>
      <c r="C362" s="1"/>
      <c r="D362" s="1"/>
      <c r="E362" s="1"/>
      <c r="F362" s="1"/>
      <c r="G362" s="1"/>
      <c r="H362" s="1"/>
      <c r="I362" s="1"/>
      <c r="J362" s="1"/>
      <c r="K362" s="1"/>
      <c r="L362" s="1"/>
      <c r="M362" s="1"/>
      <c r="N362" s="1"/>
      <c r="O362" s="1"/>
      <c r="P362" s="1"/>
      <c r="Q362" s="1"/>
    </row>
    <row r="363" spans="1:17" ht="15.75" customHeight="1">
      <c r="A363" s="1"/>
      <c r="B363" s="1"/>
      <c r="C363" s="1"/>
      <c r="D363" s="1"/>
      <c r="E363" s="1"/>
      <c r="F363" s="1"/>
      <c r="G363" s="1"/>
      <c r="H363" s="1"/>
      <c r="I363" s="1"/>
      <c r="J363" s="1"/>
      <c r="K363" s="1"/>
      <c r="L363" s="1"/>
      <c r="M363" s="1"/>
      <c r="N363" s="1"/>
      <c r="O363" s="1"/>
      <c r="P363" s="1"/>
      <c r="Q363" s="1"/>
    </row>
    <row r="364" spans="1:17" ht="15.75" customHeight="1">
      <c r="A364" s="1"/>
      <c r="B364" s="1"/>
      <c r="C364" s="1"/>
      <c r="D364" s="1"/>
      <c r="E364" s="1"/>
      <c r="F364" s="1"/>
      <c r="G364" s="1"/>
      <c r="H364" s="1"/>
      <c r="I364" s="1"/>
      <c r="J364" s="1"/>
      <c r="K364" s="1"/>
      <c r="L364" s="1"/>
      <c r="M364" s="1"/>
      <c r="N364" s="1"/>
      <c r="O364" s="1"/>
      <c r="P364" s="1"/>
      <c r="Q364" s="1"/>
    </row>
    <row r="365" spans="1:17" ht="15.75" customHeight="1">
      <c r="A365" s="1"/>
      <c r="B365" s="1"/>
      <c r="C365" s="1"/>
      <c r="D365" s="1"/>
      <c r="E365" s="1"/>
      <c r="F365" s="1"/>
      <c r="G365" s="1"/>
      <c r="H365" s="1"/>
      <c r="I365" s="1"/>
      <c r="J365" s="1"/>
      <c r="K365" s="1"/>
      <c r="L365" s="1"/>
      <c r="M365" s="1"/>
      <c r="N365" s="1"/>
      <c r="O365" s="1"/>
      <c r="P365" s="1"/>
      <c r="Q365" s="1"/>
    </row>
    <row r="366" spans="1:17" ht="15.75" customHeight="1">
      <c r="A366" s="1"/>
      <c r="B366" s="1"/>
      <c r="C366" s="1"/>
      <c r="D366" s="1"/>
      <c r="E366" s="1"/>
      <c r="F366" s="1"/>
      <c r="G366" s="1"/>
      <c r="H366" s="1"/>
      <c r="I366" s="1"/>
      <c r="J366" s="1"/>
      <c r="K366" s="1"/>
      <c r="L366" s="1"/>
      <c r="M366" s="1"/>
      <c r="N366" s="1"/>
      <c r="O366" s="1"/>
      <c r="P366" s="1"/>
      <c r="Q366" s="1"/>
    </row>
    <row r="367" spans="1:17" ht="15.75" customHeight="1">
      <c r="A367" s="1"/>
      <c r="B367" s="1"/>
      <c r="C367" s="1"/>
      <c r="D367" s="1"/>
      <c r="E367" s="1"/>
      <c r="F367" s="1"/>
      <c r="G367" s="1"/>
      <c r="H367" s="1"/>
      <c r="I367" s="1"/>
      <c r="J367" s="1"/>
      <c r="K367" s="1"/>
      <c r="L367" s="1"/>
      <c r="M367" s="1"/>
      <c r="N367" s="1"/>
      <c r="O367" s="1"/>
      <c r="P367" s="1"/>
      <c r="Q367" s="1"/>
    </row>
    <row r="368" spans="1:17" ht="15.75" customHeight="1">
      <c r="A368" s="1"/>
      <c r="B368" s="1"/>
      <c r="C368" s="1"/>
      <c r="D368" s="1"/>
      <c r="E368" s="1"/>
      <c r="F368" s="1"/>
      <c r="G368" s="1"/>
      <c r="H368" s="1"/>
      <c r="I368" s="1"/>
      <c r="J368" s="1"/>
      <c r="K368" s="1"/>
      <c r="L368" s="1"/>
      <c r="M368" s="1"/>
      <c r="N368" s="1"/>
      <c r="O368" s="1"/>
      <c r="P368" s="1"/>
      <c r="Q368" s="1"/>
    </row>
    <row r="369" spans="1:17" ht="15.75" customHeight="1">
      <c r="A369" s="1"/>
      <c r="B369" s="1"/>
      <c r="C369" s="1"/>
      <c r="D369" s="1"/>
      <c r="E369" s="1"/>
      <c r="F369" s="1"/>
      <c r="G369" s="1"/>
      <c r="H369" s="1"/>
      <c r="I369" s="1"/>
      <c r="J369" s="1"/>
      <c r="K369" s="1"/>
      <c r="L369" s="1"/>
      <c r="M369" s="1"/>
      <c r="N369" s="1"/>
      <c r="O369" s="1"/>
      <c r="P369" s="1"/>
      <c r="Q369" s="1"/>
    </row>
    <row r="370" spans="1:17" ht="15.75" customHeight="1">
      <c r="A370" s="1"/>
      <c r="B370" s="1"/>
      <c r="C370" s="1"/>
      <c r="D370" s="1"/>
      <c r="E370" s="1"/>
      <c r="F370" s="1"/>
      <c r="G370" s="1"/>
      <c r="H370" s="1"/>
      <c r="I370" s="1"/>
      <c r="J370" s="1"/>
      <c r="K370" s="1"/>
      <c r="L370" s="1"/>
      <c r="M370" s="1"/>
      <c r="N370" s="1"/>
      <c r="O370" s="1"/>
      <c r="P370" s="1"/>
      <c r="Q370" s="1"/>
    </row>
    <row r="371" spans="1:17" ht="15.75" customHeight="1">
      <c r="A371" s="1"/>
      <c r="B371" s="1"/>
      <c r="C371" s="1"/>
      <c r="D371" s="1"/>
      <c r="E371" s="1"/>
      <c r="F371" s="1"/>
      <c r="G371" s="1"/>
      <c r="H371" s="1"/>
      <c r="I371" s="1"/>
      <c r="J371" s="1"/>
      <c r="K371" s="1"/>
      <c r="L371" s="1"/>
      <c r="M371" s="1"/>
      <c r="N371" s="1"/>
      <c r="O371" s="1"/>
      <c r="P371" s="1"/>
      <c r="Q371" s="1"/>
    </row>
    <row r="372" spans="1:17" ht="15.75" customHeight="1">
      <c r="A372" s="1"/>
      <c r="B372" s="1"/>
      <c r="C372" s="1"/>
      <c r="D372" s="1"/>
      <c r="E372" s="1"/>
      <c r="F372" s="1"/>
      <c r="G372" s="1"/>
      <c r="H372" s="1"/>
      <c r="I372" s="1"/>
      <c r="J372" s="1"/>
      <c r="K372" s="1"/>
      <c r="L372" s="1"/>
      <c r="M372" s="1"/>
      <c r="N372" s="1"/>
      <c r="O372" s="1"/>
      <c r="P372" s="1"/>
      <c r="Q372" s="1"/>
    </row>
    <row r="373" spans="1:17" ht="15.75" customHeight="1">
      <c r="A373" s="1"/>
      <c r="B373" s="1"/>
      <c r="C373" s="1"/>
      <c r="D373" s="1"/>
      <c r="E373" s="1"/>
      <c r="F373" s="1"/>
      <c r="G373" s="1"/>
      <c r="H373" s="1"/>
      <c r="I373" s="1"/>
      <c r="J373" s="1"/>
      <c r="K373" s="1"/>
      <c r="L373" s="1"/>
      <c r="M373" s="1"/>
      <c r="N373" s="1"/>
      <c r="O373" s="1"/>
      <c r="P373" s="1"/>
      <c r="Q373" s="1"/>
    </row>
    <row r="374" spans="1:17" ht="15.75" customHeight="1">
      <c r="A374" s="1"/>
      <c r="B374" s="1"/>
      <c r="C374" s="1"/>
      <c r="D374" s="1"/>
      <c r="E374" s="1"/>
      <c r="F374" s="1"/>
      <c r="G374" s="1"/>
      <c r="H374" s="1"/>
      <c r="I374" s="1"/>
      <c r="J374" s="1"/>
      <c r="K374" s="1"/>
      <c r="L374" s="1"/>
      <c r="M374" s="1"/>
      <c r="N374" s="1"/>
      <c r="O374" s="1"/>
      <c r="P374" s="1"/>
      <c r="Q374" s="1"/>
    </row>
    <row r="375" spans="1:17" ht="15.75" customHeight="1">
      <c r="A375" s="1"/>
      <c r="B375" s="1"/>
      <c r="C375" s="1"/>
      <c r="D375" s="1"/>
      <c r="E375" s="1"/>
      <c r="F375" s="1"/>
      <c r="G375" s="1"/>
      <c r="H375" s="1"/>
      <c r="I375" s="1"/>
      <c r="J375" s="1"/>
      <c r="K375" s="1"/>
      <c r="L375" s="1"/>
      <c r="M375" s="1"/>
      <c r="N375" s="1"/>
      <c r="O375" s="1"/>
      <c r="P375" s="1"/>
      <c r="Q375" s="1"/>
    </row>
    <row r="376" spans="1:17" ht="15.75" customHeight="1">
      <c r="A376" s="1"/>
      <c r="B376" s="1"/>
      <c r="C376" s="1"/>
      <c r="D376" s="1"/>
      <c r="E376" s="1"/>
      <c r="F376" s="1"/>
      <c r="G376" s="1"/>
      <c r="H376" s="1"/>
      <c r="I376" s="1"/>
      <c r="J376" s="1"/>
      <c r="K376" s="1"/>
      <c r="L376" s="1"/>
      <c r="M376" s="1"/>
      <c r="N376" s="1"/>
      <c r="O376" s="1"/>
      <c r="P376" s="1"/>
      <c r="Q376" s="1"/>
    </row>
    <row r="377" spans="1:17" ht="15.75" customHeight="1">
      <c r="A377" s="1"/>
      <c r="B377" s="1"/>
      <c r="C377" s="1"/>
      <c r="D377" s="1"/>
      <c r="E377" s="1"/>
      <c r="F377" s="1"/>
      <c r="G377" s="1"/>
      <c r="H377" s="1"/>
      <c r="I377" s="1"/>
      <c r="J377" s="1"/>
      <c r="K377" s="1"/>
      <c r="L377" s="1"/>
      <c r="M377" s="1"/>
      <c r="N377" s="1"/>
      <c r="O377" s="1"/>
      <c r="P377" s="1"/>
      <c r="Q377" s="1"/>
    </row>
    <row r="378" spans="1:17" ht="15.75" customHeight="1">
      <c r="A378" s="1"/>
      <c r="B378" s="1"/>
      <c r="C378" s="1"/>
      <c r="D378" s="1"/>
      <c r="E378" s="1"/>
      <c r="F378" s="1"/>
      <c r="G378" s="1"/>
      <c r="H378" s="1"/>
      <c r="I378" s="1"/>
      <c r="J378" s="1"/>
      <c r="K378" s="1"/>
      <c r="L378" s="1"/>
      <c r="M378" s="1"/>
      <c r="N378" s="1"/>
      <c r="O378" s="1"/>
      <c r="P378" s="1"/>
      <c r="Q378" s="1"/>
    </row>
    <row r="379" spans="1:17" ht="15.75" customHeight="1">
      <c r="A379" s="1"/>
      <c r="B379" s="1"/>
      <c r="C379" s="1"/>
      <c r="D379" s="1"/>
      <c r="E379" s="1"/>
      <c r="F379" s="1"/>
      <c r="G379" s="1"/>
      <c r="H379" s="1"/>
      <c r="I379" s="1"/>
      <c r="J379" s="1"/>
      <c r="K379" s="1"/>
      <c r="L379" s="1"/>
      <c r="M379" s="1"/>
      <c r="N379" s="1"/>
      <c r="O379" s="1"/>
      <c r="P379" s="1"/>
      <c r="Q379" s="1"/>
    </row>
    <row r="380" spans="1:17" ht="15.75" customHeight="1">
      <c r="A380" s="1"/>
      <c r="B380" s="1"/>
      <c r="C380" s="1"/>
      <c r="D380" s="1"/>
      <c r="E380" s="1"/>
      <c r="F380" s="1"/>
      <c r="G380" s="1"/>
      <c r="H380" s="1"/>
      <c r="I380" s="1"/>
      <c r="J380" s="1"/>
      <c r="K380" s="1"/>
      <c r="L380" s="1"/>
      <c r="M380" s="1"/>
      <c r="N380" s="1"/>
      <c r="O380" s="1"/>
      <c r="P380" s="1"/>
      <c r="Q380" s="1"/>
    </row>
    <row r="381" spans="1:17" ht="15.75" customHeight="1">
      <c r="A381" s="1"/>
      <c r="B381" s="1"/>
      <c r="C381" s="1"/>
      <c r="D381" s="1"/>
      <c r="E381" s="1"/>
      <c r="F381" s="1"/>
      <c r="G381" s="1"/>
      <c r="H381" s="1"/>
      <c r="I381" s="1"/>
      <c r="J381" s="1"/>
      <c r="K381" s="1"/>
      <c r="L381" s="1"/>
      <c r="M381" s="1"/>
      <c r="N381" s="1"/>
      <c r="O381" s="1"/>
      <c r="P381" s="1"/>
      <c r="Q381" s="1"/>
    </row>
    <row r="382" spans="1:17" ht="15.75" customHeight="1">
      <c r="A382" s="1"/>
      <c r="B382" s="1"/>
      <c r="C382" s="1"/>
      <c r="D382" s="1"/>
      <c r="E382" s="1"/>
      <c r="F382" s="1"/>
      <c r="G382" s="1"/>
      <c r="H382" s="1"/>
      <c r="I382" s="1"/>
      <c r="J382" s="1"/>
      <c r="K382" s="1"/>
      <c r="L382" s="1"/>
      <c r="M382" s="1"/>
      <c r="N382" s="1"/>
      <c r="O382" s="1"/>
      <c r="P382" s="1"/>
      <c r="Q382" s="1"/>
    </row>
    <row r="383" spans="1:17" ht="15.75" customHeight="1">
      <c r="A383" s="1"/>
      <c r="B383" s="1"/>
      <c r="C383" s="1"/>
      <c r="D383" s="1"/>
      <c r="E383" s="1"/>
      <c r="F383" s="1"/>
      <c r="G383" s="1"/>
      <c r="H383" s="1"/>
      <c r="I383" s="1"/>
      <c r="J383" s="1"/>
      <c r="K383" s="1"/>
      <c r="L383" s="1"/>
      <c r="M383" s="1"/>
      <c r="N383" s="1"/>
      <c r="O383" s="1"/>
      <c r="P383" s="1"/>
      <c r="Q383" s="1"/>
    </row>
    <row r="384" spans="1:17" ht="15.75" customHeight="1">
      <c r="A384" s="1"/>
      <c r="B384" s="1"/>
      <c r="C384" s="1"/>
      <c r="D384" s="1"/>
      <c r="E384" s="1"/>
      <c r="F384" s="1"/>
      <c r="G384" s="1"/>
      <c r="H384" s="1"/>
      <c r="I384" s="1"/>
      <c r="J384" s="1"/>
      <c r="K384" s="1"/>
      <c r="L384" s="1"/>
      <c r="M384" s="1"/>
      <c r="N384" s="1"/>
      <c r="O384" s="1"/>
      <c r="P384" s="1"/>
      <c r="Q384" s="1"/>
    </row>
    <row r="385" spans="1:17" ht="15.75" customHeight="1">
      <c r="A385" s="1"/>
      <c r="B385" s="1"/>
      <c r="C385" s="1"/>
      <c r="D385" s="1"/>
      <c r="E385" s="1"/>
      <c r="F385" s="1"/>
      <c r="G385" s="1"/>
      <c r="H385" s="1"/>
      <c r="I385" s="1"/>
      <c r="J385" s="1"/>
      <c r="K385" s="1"/>
      <c r="L385" s="1"/>
      <c r="M385" s="1"/>
      <c r="N385" s="1"/>
      <c r="O385" s="1"/>
      <c r="P385" s="1"/>
      <c r="Q385" s="1"/>
    </row>
    <row r="386" spans="1:17" ht="15.75" customHeight="1">
      <c r="A386" s="1"/>
      <c r="B386" s="1"/>
      <c r="C386" s="1"/>
      <c r="D386" s="1"/>
      <c r="E386" s="1"/>
      <c r="F386" s="1"/>
      <c r="G386" s="1"/>
      <c r="H386" s="1"/>
      <c r="I386" s="1"/>
      <c r="J386" s="1"/>
      <c r="K386" s="1"/>
      <c r="L386" s="1"/>
      <c r="M386" s="1"/>
      <c r="N386" s="1"/>
      <c r="O386" s="1"/>
      <c r="P386" s="1"/>
      <c r="Q386" s="1"/>
    </row>
    <row r="387" spans="1:17" ht="15.75" customHeight="1">
      <c r="A387" s="1"/>
      <c r="B387" s="1"/>
      <c r="C387" s="1"/>
      <c r="D387" s="1"/>
      <c r="E387" s="1"/>
      <c r="F387" s="1"/>
      <c r="G387" s="1"/>
      <c r="H387" s="1"/>
      <c r="I387" s="1"/>
      <c r="J387" s="1"/>
      <c r="K387" s="1"/>
      <c r="L387" s="1"/>
      <c r="M387" s="1"/>
      <c r="N387" s="1"/>
      <c r="O387" s="1"/>
      <c r="P387" s="1"/>
      <c r="Q387" s="1"/>
    </row>
    <row r="388" spans="1:17" ht="15.75" customHeight="1">
      <c r="A388" s="1"/>
      <c r="B388" s="1"/>
      <c r="C388" s="1"/>
      <c r="D388" s="1"/>
      <c r="E388" s="1"/>
      <c r="F388" s="1"/>
      <c r="G388" s="1"/>
      <c r="H388" s="1"/>
      <c r="I388" s="1"/>
      <c r="J388" s="1"/>
      <c r="K388" s="1"/>
      <c r="L388" s="1"/>
      <c r="M388" s="1"/>
      <c r="N388" s="1"/>
      <c r="O388" s="1"/>
      <c r="P388" s="1"/>
      <c r="Q388" s="1"/>
    </row>
    <row r="389" spans="1:17" ht="15.75" customHeight="1">
      <c r="A389" s="1"/>
      <c r="B389" s="1"/>
      <c r="C389" s="1"/>
      <c r="D389" s="1"/>
      <c r="E389" s="1"/>
      <c r="F389" s="1"/>
      <c r="G389" s="1"/>
      <c r="H389" s="1"/>
      <c r="I389" s="1"/>
      <c r="J389" s="1"/>
      <c r="K389" s="1"/>
      <c r="L389" s="1"/>
      <c r="M389" s="1"/>
      <c r="N389" s="1"/>
      <c r="O389" s="1"/>
      <c r="P389" s="1"/>
      <c r="Q389" s="1"/>
    </row>
    <row r="390" spans="1:17" ht="15.75" customHeight="1">
      <c r="A390" s="1"/>
      <c r="B390" s="1"/>
      <c r="C390" s="1"/>
      <c r="D390" s="1"/>
      <c r="E390" s="1"/>
      <c r="F390" s="1"/>
      <c r="G390" s="1"/>
      <c r="H390" s="1"/>
      <c r="I390" s="1"/>
      <c r="J390" s="1"/>
      <c r="K390" s="1"/>
      <c r="L390" s="1"/>
      <c r="M390" s="1"/>
      <c r="N390" s="1"/>
      <c r="O390" s="1"/>
      <c r="P390" s="1"/>
      <c r="Q390" s="1"/>
    </row>
    <row r="391" spans="1:17" ht="15.75" customHeight="1">
      <c r="A391" s="1"/>
      <c r="B391" s="1"/>
      <c r="C391" s="1"/>
      <c r="D391" s="1"/>
      <c r="E391" s="1"/>
      <c r="F391" s="1"/>
      <c r="G391" s="1"/>
      <c r="H391" s="1"/>
      <c r="I391" s="1"/>
      <c r="J391" s="1"/>
      <c r="K391" s="1"/>
      <c r="L391" s="1"/>
      <c r="M391" s="1"/>
      <c r="N391" s="1"/>
      <c r="O391" s="1"/>
      <c r="P391" s="1"/>
      <c r="Q391" s="1"/>
    </row>
    <row r="392" spans="1:17" ht="15.75" customHeight="1">
      <c r="A392" s="1"/>
      <c r="B392" s="1"/>
      <c r="C392" s="1"/>
      <c r="D392" s="1"/>
      <c r="E392" s="1"/>
      <c r="F392" s="1"/>
      <c r="G392" s="1"/>
      <c r="H392" s="1"/>
      <c r="I392" s="1"/>
      <c r="J392" s="1"/>
      <c r="K392" s="1"/>
      <c r="L392" s="1"/>
      <c r="M392" s="1"/>
      <c r="N392" s="1"/>
      <c r="O392" s="1"/>
      <c r="P392" s="1"/>
      <c r="Q392" s="1"/>
    </row>
    <row r="393" spans="1:17" ht="15.75" customHeight="1">
      <c r="A393" s="1"/>
      <c r="B393" s="1"/>
      <c r="C393" s="1"/>
      <c r="D393" s="1"/>
      <c r="E393" s="1"/>
      <c r="F393" s="1"/>
      <c r="G393" s="1"/>
      <c r="H393" s="1"/>
      <c r="I393" s="1"/>
      <c r="J393" s="1"/>
      <c r="K393" s="1"/>
      <c r="L393" s="1"/>
      <c r="M393" s="1"/>
      <c r="N393" s="1"/>
      <c r="O393" s="1"/>
      <c r="P393" s="1"/>
      <c r="Q393" s="1"/>
    </row>
    <row r="394" spans="1:17" ht="15.75" customHeight="1">
      <c r="A394" s="1"/>
      <c r="B394" s="1"/>
      <c r="C394" s="1"/>
      <c r="D394" s="1"/>
      <c r="E394" s="1"/>
      <c r="F394" s="1"/>
      <c r="G394" s="1"/>
      <c r="H394" s="1"/>
      <c r="I394" s="1"/>
      <c r="J394" s="1"/>
      <c r="K394" s="1"/>
      <c r="L394" s="1"/>
      <c r="M394" s="1"/>
      <c r="N394" s="1"/>
      <c r="O394" s="1"/>
      <c r="P394" s="1"/>
      <c r="Q394" s="1"/>
    </row>
    <row r="395" spans="1:17" ht="15.75" customHeight="1">
      <c r="A395" s="1"/>
      <c r="B395" s="1"/>
      <c r="C395" s="1"/>
      <c r="D395" s="1"/>
      <c r="E395" s="1"/>
      <c r="F395" s="1"/>
      <c r="G395" s="1"/>
      <c r="H395" s="1"/>
      <c r="I395" s="1"/>
      <c r="J395" s="1"/>
      <c r="K395" s="1"/>
      <c r="L395" s="1"/>
      <c r="M395" s="1"/>
      <c r="N395" s="1"/>
      <c r="O395" s="1"/>
      <c r="P395" s="1"/>
      <c r="Q395" s="1"/>
    </row>
    <row r="396" spans="1:17" ht="15.75" customHeight="1">
      <c r="A396" s="1"/>
      <c r="B396" s="1"/>
      <c r="C396" s="1"/>
      <c r="D396" s="1"/>
      <c r="E396" s="1"/>
      <c r="F396" s="1"/>
      <c r="G396" s="1"/>
      <c r="H396" s="1"/>
      <c r="I396" s="1"/>
      <c r="J396" s="1"/>
      <c r="K396" s="1"/>
      <c r="L396" s="1"/>
      <c r="M396" s="1"/>
      <c r="N396" s="1"/>
      <c r="O396" s="1"/>
      <c r="P396" s="1"/>
      <c r="Q396" s="1"/>
    </row>
    <row r="397" spans="1:17" ht="15.75" customHeight="1">
      <c r="A397" s="1"/>
      <c r="B397" s="1"/>
      <c r="C397" s="1"/>
      <c r="D397" s="1"/>
      <c r="E397" s="1"/>
      <c r="F397" s="1"/>
      <c r="G397" s="1"/>
      <c r="H397" s="1"/>
      <c r="I397" s="1"/>
      <c r="J397" s="1"/>
      <c r="K397" s="1"/>
      <c r="L397" s="1"/>
      <c r="M397" s="1"/>
      <c r="N397" s="1"/>
      <c r="O397" s="1"/>
      <c r="P397" s="1"/>
      <c r="Q397" s="1"/>
    </row>
    <row r="398" spans="1:17" ht="15.75" customHeight="1">
      <c r="A398" s="1"/>
      <c r="B398" s="1"/>
      <c r="C398" s="1"/>
      <c r="D398" s="1"/>
      <c r="E398" s="1"/>
      <c r="F398" s="1"/>
      <c r="G398" s="1"/>
      <c r="H398" s="1"/>
      <c r="I398" s="1"/>
      <c r="J398" s="1"/>
      <c r="K398" s="1"/>
      <c r="L398" s="1"/>
      <c r="M398" s="1"/>
      <c r="N398" s="1"/>
      <c r="O398" s="1"/>
      <c r="P398" s="1"/>
      <c r="Q398" s="1"/>
    </row>
    <row r="399" spans="1:17" ht="15.75" customHeight="1">
      <c r="A399" s="1"/>
      <c r="B399" s="1"/>
      <c r="C399" s="1"/>
      <c r="D399" s="1"/>
      <c r="E399" s="1"/>
      <c r="F399" s="1"/>
      <c r="G399" s="1"/>
      <c r="H399" s="1"/>
      <c r="I399" s="1"/>
      <c r="J399" s="1"/>
      <c r="K399" s="1"/>
      <c r="L399" s="1"/>
      <c r="M399" s="1"/>
      <c r="N399" s="1"/>
      <c r="O399" s="1"/>
      <c r="P399" s="1"/>
      <c r="Q399" s="1"/>
    </row>
    <row r="400" spans="1:17" ht="15.75" customHeight="1">
      <c r="A400" s="1"/>
      <c r="B400" s="1"/>
      <c r="C400" s="1"/>
      <c r="D400" s="1"/>
      <c r="E400" s="1"/>
      <c r="F400" s="1"/>
      <c r="G400" s="1"/>
      <c r="H400" s="1"/>
      <c r="I400" s="1"/>
      <c r="J400" s="1"/>
      <c r="K400" s="1"/>
      <c r="L400" s="1"/>
      <c r="M400" s="1"/>
      <c r="N400" s="1"/>
      <c r="O400" s="1"/>
      <c r="P400" s="1"/>
      <c r="Q400" s="1"/>
    </row>
    <row r="401" spans="1:17" ht="15.75" customHeight="1">
      <c r="A401" s="1"/>
      <c r="B401" s="1"/>
      <c r="C401" s="1"/>
      <c r="D401" s="1"/>
      <c r="E401" s="1"/>
      <c r="F401" s="1"/>
      <c r="G401" s="1"/>
      <c r="H401" s="1"/>
      <c r="I401" s="1"/>
      <c r="J401" s="1"/>
      <c r="K401" s="1"/>
      <c r="L401" s="1"/>
      <c r="M401" s="1"/>
      <c r="N401" s="1"/>
      <c r="O401" s="1"/>
      <c r="P401" s="1"/>
      <c r="Q401" s="1"/>
    </row>
    <row r="402" spans="1:17" ht="15.75" customHeight="1">
      <c r="A402" s="1"/>
      <c r="B402" s="1"/>
      <c r="C402" s="1"/>
      <c r="D402" s="1"/>
      <c r="E402" s="1"/>
      <c r="F402" s="1"/>
      <c r="G402" s="1"/>
      <c r="H402" s="1"/>
      <c r="I402" s="1"/>
      <c r="J402" s="1"/>
      <c r="K402" s="1"/>
      <c r="L402" s="1"/>
      <c r="M402" s="1"/>
      <c r="N402" s="1"/>
      <c r="O402" s="1"/>
      <c r="P402" s="1"/>
      <c r="Q402" s="1"/>
    </row>
    <row r="403" spans="1:17" ht="15.75" customHeight="1">
      <c r="A403" s="1"/>
      <c r="B403" s="1"/>
      <c r="C403" s="1"/>
      <c r="D403" s="1"/>
      <c r="E403" s="1"/>
      <c r="F403" s="1"/>
      <c r="G403" s="1"/>
      <c r="H403" s="1"/>
      <c r="I403" s="1"/>
      <c r="J403" s="1"/>
      <c r="K403" s="1"/>
      <c r="L403" s="1"/>
      <c r="M403" s="1"/>
      <c r="N403" s="1"/>
      <c r="O403" s="1"/>
      <c r="P403" s="1"/>
      <c r="Q403" s="1"/>
    </row>
    <row r="404" spans="1:17" ht="15.75" customHeight="1">
      <c r="A404" s="1"/>
      <c r="B404" s="1"/>
      <c r="C404" s="1"/>
      <c r="D404" s="1"/>
      <c r="E404" s="1"/>
      <c r="F404" s="1"/>
      <c r="G404" s="1"/>
      <c r="H404" s="1"/>
      <c r="I404" s="1"/>
      <c r="J404" s="1"/>
      <c r="K404" s="1"/>
      <c r="L404" s="1"/>
      <c r="M404" s="1"/>
      <c r="N404" s="1"/>
      <c r="O404" s="1"/>
      <c r="P404" s="1"/>
      <c r="Q404" s="1"/>
    </row>
    <row r="405" spans="1:17" ht="15.75" customHeight="1">
      <c r="A405" s="1"/>
      <c r="B405" s="1"/>
      <c r="C405" s="1"/>
      <c r="D405" s="1"/>
      <c r="E405" s="1"/>
      <c r="F405" s="1"/>
      <c r="G405" s="1"/>
      <c r="H405" s="1"/>
      <c r="I405" s="1"/>
      <c r="J405" s="1"/>
      <c r="K405" s="1"/>
      <c r="L405" s="1"/>
      <c r="M405" s="1"/>
      <c r="N405" s="1"/>
      <c r="O405" s="1"/>
      <c r="P405" s="1"/>
      <c r="Q405" s="1"/>
    </row>
    <row r="406" spans="1:17" ht="15.75" customHeight="1">
      <c r="A406" s="1"/>
      <c r="B406" s="1"/>
      <c r="C406" s="1"/>
      <c r="D406" s="1"/>
      <c r="E406" s="1"/>
      <c r="F406" s="1"/>
      <c r="G406" s="1"/>
      <c r="H406" s="1"/>
      <c r="I406" s="1"/>
      <c r="J406" s="1"/>
      <c r="K406" s="1"/>
      <c r="L406" s="1"/>
      <c r="M406" s="1"/>
      <c r="N406" s="1"/>
      <c r="O406" s="1"/>
      <c r="P406" s="1"/>
      <c r="Q406" s="1"/>
    </row>
    <row r="407" spans="1:17" ht="15.75" customHeight="1">
      <c r="A407" s="1"/>
      <c r="B407" s="1"/>
      <c r="C407" s="1"/>
      <c r="D407" s="1"/>
      <c r="E407" s="1"/>
      <c r="F407" s="1"/>
      <c r="G407" s="1"/>
      <c r="H407" s="1"/>
      <c r="I407" s="1"/>
      <c r="J407" s="1"/>
      <c r="K407" s="1"/>
      <c r="L407" s="1"/>
      <c r="M407" s="1"/>
      <c r="N407" s="1"/>
      <c r="O407" s="1"/>
      <c r="P407" s="1"/>
      <c r="Q407" s="1"/>
    </row>
    <row r="408" spans="1:17" ht="15.75" customHeight="1">
      <c r="A408" s="1"/>
      <c r="B408" s="1"/>
      <c r="C408" s="1"/>
      <c r="D408" s="1"/>
      <c r="E408" s="1"/>
      <c r="F408" s="1"/>
      <c r="G408" s="1"/>
      <c r="H408" s="1"/>
      <c r="I408" s="1"/>
      <c r="J408" s="1"/>
      <c r="K408" s="1"/>
      <c r="L408" s="1"/>
      <c r="M408" s="1"/>
      <c r="N408" s="1"/>
      <c r="O408" s="1"/>
      <c r="P408" s="1"/>
      <c r="Q408" s="1"/>
    </row>
    <row r="409" spans="1:17" ht="15.75" customHeight="1">
      <c r="A409" s="1"/>
      <c r="B409" s="1"/>
      <c r="C409" s="1"/>
      <c r="D409" s="1"/>
      <c r="E409" s="1"/>
      <c r="F409" s="1"/>
      <c r="G409" s="1"/>
      <c r="H409" s="1"/>
      <c r="I409" s="1"/>
      <c r="J409" s="1"/>
      <c r="K409" s="1"/>
      <c r="L409" s="1"/>
      <c r="M409" s="1"/>
      <c r="N409" s="1"/>
      <c r="O409" s="1"/>
      <c r="P409" s="1"/>
      <c r="Q409" s="1"/>
    </row>
    <row r="410" spans="1:17" ht="15.75" customHeight="1">
      <c r="A410" s="1"/>
      <c r="B410" s="1"/>
      <c r="C410" s="1"/>
      <c r="D410" s="1"/>
      <c r="E410" s="1"/>
      <c r="F410" s="1"/>
      <c r="G410" s="1"/>
      <c r="H410" s="1"/>
      <c r="I410" s="1"/>
      <c r="J410" s="1"/>
      <c r="K410" s="1"/>
      <c r="L410" s="1"/>
      <c r="M410" s="1"/>
      <c r="N410" s="1"/>
      <c r="O410" s="1"/>
      <c r="P410" s="1"/>
      <c r="Q410" s="1"/>
    </row>
    <row r="411" spans="1:17" ht="15.75" customHeight="1">
      <c r="A411" s="1"/>
      <c r="B411" s="1"/>
      <c r="C411" s="1"/>
      <c r="D411" s="1"/>
      <c r="E411" s="1"/>
      <c r="F411" s="1"/>
      <c r="G411" s="1"/>
      <c r="H411" s="1"/>
      <c r="I411" s="1"/>
      <c r="J411" s="1"/>
      <c r="K411" s="1"/>
      <c r="L411" s="1"/>
      <c r="M411" s="1"/>
      <c r="N411" s="1"/>
      <c r="O411" s="1"/>
      <c r="P411" s="1"/>
      <c r="Q411" s="1"/>
    </row>
    <row r="412" spans="1:17" ht="15.75" customHeight="1">
      <c r="A412" s="1"/>
      <c r="B412" s="1"/>
      <c r="C412" s="1"/>
      <c r="D412" s="1"/>
      <c r="E412" s="1"/>
      <c r="F412" s="1"/>
      <c r="G412" s="1"/>
      <c r="H412" s="1"/>
      <c r="I412" s="1"/>
      <c r="J412" s="1"/>
      <c r="K412" s="1"/>
      <c r="L412" s="1"/>
      <c r="M412" s="1"/>
      <c r="N412" s="1"/>
      <c r="O412" s="1"/>
      <c r="P412" s="1"/>
      <c r="Q412" s="1"/>
    </row>
    <row r="413" spans="1:17" ht="15.75" customHeight="1">
      <c r="A413" s="1"/>
      <c r="B413" s="1"/>
      <c r="C413" s="1"/>
      <c r="D413" s="1"/>
      <c r="E413" s="1"/>
      <c r="F413" s="1"/>
      <c r="G413" s="1"/>
      <c r="H413" s="1"/>
      <c r="I413" s="1"/>
      <c r="J413" s="1"/>
      <c r="K413" s="1"/>
      <c r="L413" s="1"/>
      <c r="M413" s="1"/>
      <c r="N413" s="1"/>
      <c r="O413" s="1"/>
      <c r="P413" s="1"/>
      <c r="Q413" s="1"/>
    </row>
    <row r="414" spans="1:17" ht="15.75" customHeight="1">
      <c r="A414" s="1"/>
      <c r="B414" s="1"/>
      <c r="C414" s="1"/>
      <c r="D414" s="1"/>
      <c r="E414" s="1"/>
      <c r="F414" s="1"/>
      <c r="G414" s="1"/>
      <c r="H414" s="1"/>
      <c r="I414" s="1"/>
      <c r="J414" s="1"/>
      <c r="K414" s="1"/>
      <c r="L414" s="1"/>
      <c r="M414" s="1"/>
      <c r="N414" s="1"/>
      <c r="O414" s="1"/>
      <c r="P414" s="1"/>
      <c r="Q414" s="1"/>
    </row>
    <row r="415" spans="1:17" ht="15.75" customHeight="1">
      <c r="A415" s="1"/>
      <c r="B415" s="1"/>
      <c r="C415" s="1"/>
      <c r="D415" s="1"/>
      <c r="E415" s="1"/>
      <c r="F415" s="1"/>
      <c r="G415" s="1"/>
      <c r="H415" s="1"/>
      <c r="I415" s="1"/>
      <c r="J415" s="1"/>
      <c r="K415" s="1"/>
      <c r="L415" s="1"/>
      <c r="M415" s="1"/>
      <c r="N415" s="1"/>
      <c r="O415" s="1"/>
      <c r="P415" s="1"/>
      <c r="Q415" s="1"/>
    </row>
    <row r="416" spans="1:17" ht="15.75" customHeight="1">
      <c r="A416" s="1"/>
      <c r="B416" s="1"/>
      <c r="C416" s="1"/>
      <c r="D416" s="1"/>
      <c r="E416" s="1"/>
      <c r="F416" s="1"/>
      <c r="G416" s="1"/>
      <c r="H416" s="1"/>
      <c r="I416" s="1"/>
      <c r="J416" s="1"/>
      <c r="K416" s="1"/>
      <c r="L416" s="1"/>
      <c r="M416" s="1"/>
      <c r="N416" s="1"/>
      <c r="O416" s="1"/>
      <c r="P416" s="1"/>
      <c r="Q416" s="1"/>
    </row>
    <row r="417" spans="1:17" ht="15.75" customHeight="1">
      <c r="A417" s="1"/>
      <c r="B417" s="1"/>
      <c r="C417" s="1"/>
      <c r="D417" s="1"/>
      <c r="E417" s="1"/>
      <c r="F417" s="1"/>
      <c r="G417" s="1"/>
      <c r="H417" s="1"/>
      <c r="I417" s="1"/>
      <c r="J417" s="1"/>
      <c r="K417" s="1"/>
      <c r="L417" s="1"/>
      <c r="M417" s="1"/>
      <c r="N417" s="1"/>
      <c r="O417" s="1"/>
      <c r="P417" s="1"/>
      <c r="Q417" s="1"/>
    </row>
    <row r="418" spans="1:17" ht="15.75" customHeight="1">
      <c r="A418" s="1"/>
      <c r="B418" s="1"/>
      <c r="C418" s="1"/>
      <c r="D418" s="1"/>
      <c r="E418" s="1"/>
      <c r="F418" s="1"/>
      <c r="G418" s="1"/>
      <c r="H418" s="1"/>
      <c r="I418" s="1"/>
      <c r="J418" s="1"/>
      <c r="K418" s="1"/>
      <c r="L418" s="1"/>
      <c r="M418" s="1"/>
      <c r="N418" s="1"/>
      <c r="O418" s="1"/>
      <c r="P418" s="1"/>
      <c r="Q418" s="1"/>
    </row>
    <row r="419" spans="1:17" ht="15.75" customHeight="1">
      <c r="A419" s="1"/>
      <c r="B419" s="1"/>
      <c r="C419" s="1"/>
      <c r="D419" s="1"/>
      <c r="E419" s="1"/>
      <c r="F419" s="1"/>
      <c r="G419" s="1"/>
      <c r="H419" s="1"/>
      <c r="I419" s="1"/>
      <c r="J419" s="1"/>
      <c r="K419" s="1"/>
      <c r="L419" s="1"/>
      <c r="M419" s="1"/>
      <c r="N419" s="1"/>
      <c r="O419" s="1"/>
      <c r="P419" s="1"/>
      <c r="Q419" s="1"/>
    </row>
    <row r="420" spans="1:17" ht="15.75" customHeight="1">
      <c r="A420" s="1"/>
      <c r="B420" s="1"/>
      <c r="C420" s="1"/>
      <c r="D420" s="1"/>
      <c r="E420" s="1"/>
      <c r="F420" s="1"/>
      <c r="G420" s="1"/>
      <c r="H420" s="1"/>
      <c r="I420" s="1"/>
      <c r="J420" s="1"/>
      <c r="K420" s="1"/>
      <c r="L420" s="1"/>
      <c r="M420" s="1"/>
      <c r="N420" s="1"/>
      <c r="O420" s="1"/>
      <c r="P420" s="1"/>
      <c r="Q420" s="1"/>
    </row>
    <row r="421" spans="1:17" ht="15.75" customHeight="1">
      <c r="A421" s="1"/>
      <c r="B421" s="1"/>
      <c r="C421" s="1"/>
      <c r="D421" s="1"/>
      <c r="E421" s="1"/>
      <c r="F421" s="1"/>
      <c r="G421" s="1"/>
      <c r="H421" s="1"/>
      <c r="I421" s="1"/>
      <c r="J421" s="1"/>
      <c r="K421" s="1"/>
      <c r="L421" s="1"/>
      <c r="M421" s="1"/>
      <c r="N421" s="1"/>
      <c r="O421" s="1"/>
      <c r="P421" s="1"/>
      <c r="Q421" s="1"/>
    </row>
    <row r="422" spans="1:17" ht="15.75" customHeight="1">
      <c r="A422" s="1"/>
      <c r="B422" s="1"/>
      <c r="C422" s="1"/>
      <c r="D422" s="1"/>
      <c r="E422" s="1"/>
      <c r="F422" s="1"/>
      <c r="G422" s="1"/>
      <c r="H422" s="1"/>
      <c r="I422" s="1"/>
      <c r="J422" s="1"/>
      <c r="K422" s="1"/>
      <c r="L422" s="1"/>
      <c r="M422" s="1"/>
      <c r="N422" s="1"/>
      <c r="O422" s="1"/>
      <c r="P422" s="1"/>
      <c r="Q422" s="1"/>
    </row>
    <row r="423" spans="1:17" ht="15.75" customHeight="1">
      <c r="A423" s="1"/>
      <c r="B423" s="1"/>
      <c r="C423" s="1"/>
      <c r="D423" s="1"/>
      <c r="E423" s="1"/>
      <c r="F423" s="1"/>
      <c r="G423" s="1"/>
      <c r="H423" s="1"/>
      <c r="I423" s="1"/>
      <c r="J423" s="1"/>
      <c r="K423" s="1"/>
      <c r="L423" s="1"/>
      <c r="M423" s="1"/>
      <c r="N423" s="1"/>
      <c r="O423" s="1"/>
      <c r="P423" s="1"/>
      <c r="Q423" s="1"/>
    </row>
    <row r="424" spans="1:17" ht="15.75" customHeight="1">
      <c r="A424" s="1"/>
      <c r="B424" s="1"/>
      <c r="C424" s="1"/>
      <c r="D424" s="1"/>
      <c r="E424" s="1"/>
      <c r="F424" s="1"/>
      <c r="G424" s="1"/>
      <c r="H424" s="1"/>
      <c r="I424" s="1"/>
      <c r="J424" s="1"/>
      <c r="K424" s="1"/>
      <c r="L424" s="1"/>
      <c r="M424" s="1"/>
      <c r="N424" s="1"/>
      <c r="O424" s="1"/>
      <c r="P424" s="1"/>
      <c r="Q424" s="1"/>
    </row>
    <row r="425" spans="1:17" ht="15.75" customHeight="1">
      <c r="A425" s="1"/>
      <c r="B425" s="1"/>
      <c r="C425" s="1"/>
      <c r="D425" s="1"/>
      <c r="E425" s="1"/>
      <c r="F425" s="1"/>
      <c r="G425" s="1"/>
      <c r="H425" s="1"/>
      <c r="I425" s="1"/>
      <c r="J425" s="1"/>
      <c r="K425" s="1"/>
      <c r="L425" s="1"/>
      <c r="M425" s="1"/>
      <c r="N425" s="1"/>
      <c r="O425" s="1"/>
      <c r="P425" s="1"/>
      <c r="Q425" s="1"/>
    </row>
    <row r="426" spans="1:17" ht="15.75" customHeight="1">
      <c r="A426" s="1"/>
      <c r="B426" s="1"/>
      <c r="C426" s="1"/>
      <c r="D426" s="1"/>
      <c r="E426" s="1"/>
      <c r="F426" s="1"/>
      <c r="G426" s="1"/>
      <c r="H426" s="1"/>
      <c r="I426" s="1"/>
      <c r="J426" s="1"/>
      <c r="K426" s="1"/>
      <c r="L426" s="1"/>
      <c r="M426" s="1"/>
      <c r="N426" s="1"/>
      <c r="O426" s="1"/>
      <c r="P426" s="1"/>
      <c r="Q426" s="1"/>
    </row>
    <row r="427" spans="1:17" ht="15.75" customHeight="1">
      <c r="A427" s="1"/>
      <c r="B427" s="1"/>
      <c r="C427" s="1"/>
      <c r="D427" s="1"/>
      <c r="E427" s="1"/>
      <c r="F427" s="1"/>
      <c r="G427" s="1"/>
      <c r="H427" s="1"/>
      <c r="I427" s="1"/>
      <c r="J427" s="1"/>
      <c r="K427" s="1"/>
      <c r="L427" s="1"/>
      <c r="M427" s="1"/>
      <c r="N427" s="1"/>
      <c r="O427" s="1"/>
      <c r="P427" s="1"/>
      <c r="Q427" s="1"/>
    </row>
    <row r="428" spans="1:17" ht="15.75" customHeight="1">
      <c r="A428" s="1"/>
      <c r="B428" s="1"/>
      <c r="C428" s="1"/>
      <c r="D428" s="1"/>
      <c r="E428" s="1"/>
      <c r="F428" s="1"/>
      <c r="G428" s="1"/>
      <c r="H428" s="1"/>
      <c r="I428" s="1"/>
      <c r="J428" s="1"/>
      <c r="K428" s="1"/>
      <c r="L428" s="1"/>
      <c r="M428" s="1"/>
      <c r="N428" s="1"/>
      <c r="O428" s="1"/>
      <c r="P428" s="1"/>
      <c r="Q428" s="1"/>
    </row>
    <row r="429" spans="1:17" ht="15.75" customHeight="1">
      <c r="A429" s="1"/>
      <c r="B429" s="1"/>
      <c r="C429" s="1"/>
      <c r="D429" s="1"/>
      <c r="E429" s="1"/>
      <c r="F429" s="1"/>
      <c r="G429" s="1"/>
      <c r="H429" s="1"/>
      <c r="I429" s="1"/>
      <c r="J429" s="1"/>
      <c r="K429" s="1"/>
      <c r="L429" s="1"/>
      <c r="M429" s="1"/>
      <c r="N429" s="1"/>
      <c r="O429" s="1"/>
      <c r="P429" s="1"/>
      <c r="Q429" s="1"/>
    </row>
    <row r="430" spans="1:17" ht="15.75" customHeight="1">
      <c r="A430" s="1"/>
      <c r="B430" s="1"/>
      <c r="C430" s="1"/>
      <c r="D430" s="1"/>
      <c r="E430" s="1"/>
      <c r="F430" s="1"/>
      <c r="G430" s="1"/>
      <c r="H430" s="1"/>
      <c r="I430" s="1"/>
      <c r="J430" s="1"/>
      <c r="K430" s="1"/>
      <c r="L430" s="1"/>
      <c r="M430" s="1"/>
      <c r="N430" s="1"/>
      <c r="O430" s="1"/>
      <c r="P430" s="1"/>
      <c r="Q430" s="1"/>
    </row>
    <row r="431" spans="1:17" ht="15.75" customHeight="1">
      <c r="A431" s="1"/>
      <c r="B431" s="1"/>
      <c r="C431" s="1"/>
      <c r="D431" s="1"/>
      <c r="E431" s="1"/>
      <c r="F431" s="1"/>
      <c r="G431" s="1"/>
      <c r="H431" s="1"/>
      <c r="I431" s="1"/>
      <c r="J431" s="1"/>
      <c r="K431" s="1"/>
      <c r="L431" s="1"/>
      <c r="M431" s="1"/>
      <c r="N431" s="1"/>
      <c r="O431" s="1"/>
      <c r="P431" s="1"/>
      <c r="Q431" s="1"/>
    </row>
    <row r="432" spans="1:17" ht="15.75" customHeight="1">
      <c r="A432" s="1"/>
      <c r="B432" s="1"/>
      <c r="C432" s="1"/>
      <c r="D432" s="1"/>
      <c r="E432" s="1"/>
      <c r="F432" s="1"/>
      <c r="G432" s="1"/>
      <c r="H432" s="1"/>
      <c r="I432" s="1"/>
      <c r="J432" s="1"/>
      <c r="K432" s="1"/>
      <c r="L432" s="1"/>
      <c r="M432" s="1"/>
      <c r="N432" s="1"/>
      <c r="O432" s="1"/>
      <c r="P432" s="1"/>
      <c r="Q432" s="1"/>
    </row>
    <row r="433" spans="1:17" ht="15.75" customHeight="1">
      <c r="A433" s="1"/>
      <c r="B433" s="1"/>
      <c r="C433" s="1"/>
      <c r="D433" s="1"/>
      <c r="E433" s="1"/>
      <c r="F433" s="1"/>
      <c r="G433" s="1"/>
      <c r="H433" s="1"/>
      <c r="I433" s="1"/>
      <c r="J433" s="1"/>
      <c r="K433" s="1"/>
      <c r="L433" s="1"/>
      <c r="M433" s="1"/>
      <c r="N433" s="1"/>
      <c r="O433" s="1"/>
      <c r="P433" s="1"/>
      <c r="Q433" s="1"/>
    </row>
    <row r="434" spans="1:17" ht="15.75" customHeight="1">
      <c r="A434" s="1"/>
      <c r="B434" s="1"/>
      <c r="C434" s="1"/>
      <c r="D434" s="1"/>
      <c r="E434" s="1"/>
      <c r="F434" s="1"/>
      <c r="G434" s="1"/>
      <c r="H434" s="1"/>
      <c r="I434" s="1"/>
      <c r="J434" s="1"/>
      <c r="K434" s="1"/>
      <c r="L434" s="1"/>
      <c r="M434" s="1"/>
      <c r="N434" s="1"/>
      <c r="O434" s="1"/>
      <c r="P434" s="1"/>
      <c r="Q434" s="1"/>
    </row>
    <row r="435" spans="1:17" ht="15.75" customHeight="1">
      <c r="A435" s="1"/>
      <c r="B435" s="1"/>
      <c r="C435" s="1"/>
      <c r="D435" s="1"/>
      <c r="E435" s="1"/>
      <c r="F435" s="1"/>
      <c r="G435" s="1"/>
      <c r="H435" s="1"/>
      <c r="I435" s="1"/>
      <c r="J435" s="1"/>
      <c r="K435" s="1"/>
      <c r="L435" s="1"/>
      <c r="M435" s="1"/>
      <c r="N435" s="1"/>
      <c r="O435" s="1"/>
      <c r="P435" s="1"/>
      <c r="Q435" s="1"/>
    </row>
    <row r="436" spans="1:17" ht="15.75" customHeight="1">
      <c r="A436" s="1"/>
      <c r="B436" s="1"/>
      <c r="C436" s="1"/>
      <c r="D436" s="1"/>
      <c r="E436" s="1"/>
      <c r="F436" s="1"/>
      <c r="G436" s="1"/>
      <c r="H436" s="1"/>
      <c r="I436" s="1"/>
      <c r="J436" s="1"/>
      <c r="K436" s="1"/>
      <c r="L436" s="1"/>
      <c r="M436" s="1"/>
      <c r="N436" s="1"/>
      <c r="O436" s="1"/>
      <c r="P436" s="1"/>
      <c r="Q436" s="1"/>
    </row>
    <row r="437" spans="1:17" ht="15.75" customHeight="1">
      <c r="A437" s="1"/>
      <c r="B437" s="1"/>
      <c r="C437" s="1"/>
      <c r="D437" s="1"/>
      <c r="E437" s="1"/>
      <c r="F437" s="1"/>
      <c r="G437" s="1"/>
      <c r="H437" s="1"/>
      <c r="I437" s="1"/>
      <c r="J437" s="1"/>
      <c r="K437" s="1"/>
      <c r="L437" s="1"/>
      <c r="M437" s="1"/>
      <c r="N437" s="1"/>
      <c r="O437" s="1"/>
      <c r="P437" s="1"/>
      <c r="Q437" s="1"/>
    </row>
    <row r="438" spans="1:17" ht="15.75" customHeight="1">
      <c r="A438" s="1"/>
      <c r="B438" s="1"/>
      <c r="C438" s="1"/>
      <c r="D438" s="1"/>
      <c r="E438" s="1"/>
      <c r="F438" s="1"/>
      <c r="G438" s="1"/>
      <c r="H438" s="1"/>
      <c r="I438" s="1"/>
      <c r="J438" s="1"/>
      <c r="K438" s="1"/>
      <c r="L438" s="1"/>
      <c r="M438" s="1"/>
      <c r="N438" s="1"/>
      <c r="O438" s="1"/>
      <c r="P438" s="1"/>
      <c r="Q438" s="1"/>
    </row>
    <row r="439" spans="1:17" ht="15.75" customHeight="1">
      <c r="A439" s="1"/>
      <c r="B439" s="1"/>
      <c r="C439" s="1"/>
      <c r="D439" s="1"/>
      <c r="E439" s="1"/>
      <c r="F439" s="1"/>
      <c r="G439" s="1"/>
      <c r="H439" s="1"/>
      <c r="I439" s="1"/>
      <c r="J439" s="1"/>
      <c r="K439" s="1"/>
      <c r="L439" s="1"/>
      <c r="M439" s="1"/>
      <c r="N439" s="1"/>
      <c r="O439" s="1"/>
      <c r="P439" s="1"/>
      <c r="Q439" s="1"/>
    </row>
    <row r="440" spans="1:17" ht="15.75" customHeight="1">
      <c r="A440" s="1"/>
      <c r="B440" s="1"/>
      <c r="C440" s="1"/>
      <c r="D440" s="1"/>
      <c r="E440" s="1"/>
      <c r="F440" s="1"/>
      <c r="G440" s="1"/>
      <c r="H440" s="1"/>
      <c r="I440" s="1"/>
      <c r="J440" s="1"/>
      <c r="K440" s="1"/>
      <c r="L440" s="1"/>
      <c r="M440" s="1"/>
      <c r="N440" s="1"/>
      <c r="O440" s="1"/>
      <c r="P440" s="1"/>
      <c r="Q440" s="1"/>
    </row>
    <row r="441" spans="1:17" ht="15.75" customHeight="1">
      <c r="A441" s="1"/>
      <c r="B441" s="1"/>
      <c r="C441" s="1"/>
      <c r="D441" s="1"/>
      <c r="E441" s="1"/>
      <c r="F441" s="1"/>
      <c r="G441" s="1"/>
      <c r="H441" s="1"/>
      <c r="I441" s="1"/>
      <c r="J441" s="1"/>
      <c r="K441" s="1"/>
      <c r="L441" s="1"/>
      <c r="M441" s="1"/>
      <c r="N441" s="1"/>
      <c r="O441" s="1"/>
      <c r="P441" s="1"/>
      <c r="Q441" s="1"/>
    </row>
    <row r="442" spans="1:17" ht="15.75" customHeight="1">
      <c r="A442" s="1"/>
      <c r="B442" s="1"/>
      <c r="C442" s="1"/>
      <c r="D442" s="1"/>
      <c r="E442" s="1"/>
      <c r="F442" s="1"/>
      <c r="G442" s="1"/>
      <c r="H442" s="1"/>
      <c r="I442" s="1"/>
      <c r="J442" s="1"/>
      <c r="K442" s="1"/>
      <c r="L442" s="1"/>
      <c r="M442" s="1"/>
      <c r="N442" s="1"/>
      <c r="O442" s="1"/>
      <c r="P442" s="1"/>
      <c r="Q442" s="1"/>
    </row>
    <row r="443" spans="1:17" ht="15.75" customHeight="1">
      <c r="A443" s="1"/>
      <c r="B443" s="1"/>
      <c r="C443" s="1"/>
      <c r="D443" s="1"/>
      <c r="E443" s="1"/>
      <c r="F443" s="1"/>
      <c r="G443" s="1"/>
      <c r="H443" s="1"/>
      <c r="I443" s="1"/>
      <c r="J443" s="1"/>
      <c r="K443" s="1"/>
      <c r="L443" s="1"/>
      <c r="M443" s="1"/>
      <c r="N443" s="1"/>
      <c r="O443" s="1"/>
      <c r="P443" s="1"/>
      <c r="Q443" s="1"/>
    </row>
    <row r="444" spans="1:17" ht="15.75" customHeight="1">
      <c r="A444" s="1"/>
      <c r="B444" s="1"/>
      <c r="C444" s="1"/>
      <c r="D444" s="1"/>
      <c r="E444" s="1"/>
      <c r="F444" s="1"/>
      <c r="G444" s="1"/>
      <c r="H444" s="1"/>
      <c r="I444" s="1"/>
      <c r="J444" s="1"/>
      <c r="K444" s="1"/>
      <c r="L444" s="1"/>
      <c r="M444" s="1"/>
      <c r="N444" s="1"/>
      <c r="O444" s="1"/>
      <c r="P444" s="1"/>
      <c r="Q444" s="1"/>
    </row>
    <row r="445" spans="1:17" ht="15.75" customHeight="1">
      <c r="A445" s="1"/>
      <c r="B445" s="1"/>
      <c r="C445" s="1"/>
      <c r="D445" s="1"/>
      <c r="E445" s="1"/>
      <c r="F445" s="1"/>
      <c r="G445" s="1"/>
      <c r="H445" s="1"/>
      <c r="I445" s="1"/>
      <c r="J445" s="1"/>
      <c r="K445" s="1"/>
      <c r="L445" s="1"/>
      <c r="M445" s="1"/>
      <c r="N445" s="1"/>
      <c r="O445" s="1"/>
      <c r="P445" s="1"/>
      <c r="Q445" s="1"/>
    </row>
    <row r="446" spans="1:17" ht="15.75" customHeight="1">
      <c r="A446" s="1"/>
      <c r="B446" s="1"/>
      <c r="C446" s="1"/>
      <c r="D446" s="1"/>
      <c r="E446" s="1"/>
      <c r="F446" s="1"/>
      <c r="G446" s="1"/>
      <c r="H446" s="1"/>
      <c r="I446" s="1"/>
      <c r="J446" s="1"/>
      <c r="K446" s="1"/>
      <c r="L446" s="1"/>
      <c r="M446" s="1"/>
      <c r="N446" s="1"/>
      <c r="O446" s="1"/>
      <c r="P446" s="1"/>
      <c r="Q446" s="1"/>
    </row>
    <row r="447" spans="1:17" ht="15.75" customHeight="1">
      <c r="A447" s="1"/>
      <c r="B447" s="1"/>
      <c r="C447" s="1"/>
      <c r="D447" s="1"/>
      <c r="E447" s="1"/>
      <c r="F447" s="1"/>
      <c r="G447" s="1"/>
      <c r="H447" s="1"/>
      <c r="I447" s="1"/>
      <c r="J447" s="1"/>
      <c r="K447" s="1"/>
      <c r="L447" s="1"/>
      <c r="M447" s="1"/>
      <c r="N447" s="1"/>
      <c r="O447" s="1"/>
      <c r="P447" s="1"/>
      <c r="Q447" s="1"/>
    </row>
    <row r="448" spans="1:17" ht="15.75" customHeight="1">
      <c r="A448" s="1"/>
      <c r="B448" s="1"/>
      <c r="C448" s="1"/>
      <c r="D448" s="1"/>
      <c r="E448" s="1"/>
      <c r="F448" s="1"/>
      <c r="G448" s="1"/>
      <c r="H448" s="1"/>
      <c r="I448" s="1"/>
      <c r="J448" s="1"/>
      <c r="K448" s="1"/>
      <c r="L448" s="1"/>
      <c r="M448" s="1"/>
      <c r="N448" s="1"/>
      <c r="O448" s="1"/>
      <c r="P448" s="1"/>
      <c r="Q448" s="1"/>
    </row>
    <row r="449" spans="1:17" ht="15.75" customHeight="1">
      <c r="A449" s="1"/>
      <c r="B449" s="1"/>
      <c r="C449" s="1"/>
      <c r="D449" s="1"/>
      <c r="E449" s="1"/>
      <c r="F449" s="1"/>
      <c r="G449" s="1"/>
      <c r="H449" s="1"/>
      <c r="I449" s="1"/>
      <c r="J449" s="1"/>
      <c r="K449" s="1"/>
      <c r="L449" s="1"/>
      <c r="M449" s="1"/>
      <c r="N449" s="1"/>
      <c r="O449" s="1"/>
      <c r="P449" s="1"/>
      <c r="Q449" s="1"/>
    </row>
    <row r="450" spans="1:17" ht="15.75" customHeight="1">
      <c r="A450" s="1"/>
      <c r="B450" s="1"/>
      <c r="C450" s="1"/>
      <c r="D450" s="1"/>
      <c r="E450" s="1"/>
      <c r="F450" s="1"/>
      <c r="G450" s="1"/>
      <c r="H450" s="1"/>
      <c r="I450" s="1"/>
      <c r="J450" s="1"/>
      <c r="K450" s="1"/>
      <c r="L450" s="1"/>
      <c r="M450" s="1"/>
      <c r="N450" s="1"/>
      <c r="O450" s="1"/>
      <c r="P450" s="1"/>
      <c r="Q450" s="1"/>
    </row>
    <row r="451" spans="1:17" ht="15.75" customHeight="1">
      <c r="A451" s="1"/>
      <c r="B451" s="1"/>
      <c r="C451" s="1"/>
      <c r="D451" s="1"/>
      <c r="E451" s="1"/>
      <c r="F451" s="1"/>
      <c r="G451" s="1"/>
      <c r="H451" s="1"/>
      <c r="I451" s="1"/>
      <c r="J451" s="1"/>
      <c r="K451" s="1"/>
      <c r="L451" s="1"/>
      <c r="M451" s="1"/>
      <c r="N451" s="1"/>
      <c r="O451" s="1"/>
      <c r="P451" s="1"/>
      <c r="Q451" s="1"/>
    </row>
    <row r="452" spans="1:17" ht="15.75" customHeight="1">
      <c r="A452" s="1"/>
      <c r="B452" s="1"/>
      <c r="C452" s="1"/>
      <c r="D452" s="1"/>
      <c r="E452" s="1"/>
      <c r="F452" s="1"/>
      <c r="G452" s="1"/>
      <c r="H452" s="1"/>
      <c r="I452" s="1"/>
      <c r="J452" s="1"/>
      <c r="K452" s="1"/>
      <c r="L452" s="1"/>
      <c r="M452" s="1"/>
      <c r="N452" s="1"/>
      <c r="O452" s="1"/>
      <c r="P452" s="1"/>
      <c r="Q452" s="1"/>
    </row>
    <row r="453" spans="1:17" ht="15.75" customHeight="1">
      <c r="A453" s="1"/>
      <c r="B453" s="1"/>
      <c r="C453" s="1"/>
      <c r="D453" s="1"/>
      <c r="E453" s="1"/>
      <c r="F453" s="1"/>
      <c r="G453" s="1"/>
      <c r="H453" s="1"/>
      <c r="I453" s="1"/>
      <c r="J453" s="1"/>
      <c r="K453" s="1"/>
      <c r="L453" s="1"/>
      <c r="M453" s="1"/>
      <c r="N453" s="1"/>
      <c r="O453" s="1"/>
      <c r="P453" s="1"/>
      <c r="Q453" s="1"/>
    </row>
    <row r="454" spans="1:17" ht="15.75" customHeight="1">
      <c r="A454" s="1"/>
      <c r="B454" s="1"/>
      <c r="C454" s="1"/>
      <c r="D454" s="1"/>
      <c r="E454" s="1"/>
      <c r="F454" s="1"/>
      <c r="G454" s="1"/>
      <c r="H454" s="1"/>
      <c r="I454" s="1"/>
      <c r="J454" s="1"/>
      <c r="K454" s="1"/>
      <c r="L454" s="1"/>
      <c r="M454" s="1"/>
      <c r="N454" s="1"/>
      <c r="O454" s="1"/>
      <c r="P454" s="1"/>
      <c r="Q454" s="1"/>
    </row>
    <row r="455" spans="1:17" ht="15.75" customHeight="1">
      <c r="A455" s="1"/>
      <c r="B455" s="1"/>
      <c r="C455" s="1"/>
      <c r="D455" s="1"/>
      <c r="E455" s="1"/>
      <c r="F455" s="1"/>
      <c r="G455" s="1"/>
      <c r="H455" s="1"/>
      <c r="I455" s="1"/>
      <c r="J455" s="1"/>
      <c r="K455" s="1"/>
      <c r="L455" s="1"/>
      <c r="M455" s="1"/>
      <c r="N455" s="1"/>
      <c r="O455" s="1"/>
      <c r="P455" s="1"/>
      <c r="Q455" s="1"/>
    </row>
    <row r="456" spans="1:17" ht="15.75" customHeight="1">
      <c r="A456" s="1"/>
      <c r="B456" s="1"/>
      <c r="C456" s="1"/>
      <c r="D456" s="1"/>
      <c r="E456" s="1"/>
      <c r="F456" s="1"/>
      <c r="G456" s="1"/>
      <c r="H456" s="1"/>
      <c r="I456" s="1"/>
      <c r="J456" s="1"/>
      <c r="K456" s="1"/>
      <c r="L456" s="1"/>
      <c r="M456" s="1"/>
      <c r="N456" s="1"/>
      <c r="O456" s="1"/>
      <c r="P456" s="1"/>
      <c r="Q456" s="1"/>
    </row>
    <row r="457" spans="1:17" ht="15.75" customHeight="1">
      <c r="A457" s="1"/>
      <c r="B457" s="1"/>
      <c r="C457" s="1"/>
      <c r="D457" s="1"/>
      <c r="E457" s="1"/>
      <c r="F457" s="1"/>
      <c r="G457" s="1"/>
      <c r="H457" s="1"/>
      <c r="I457" s="1"/>
      <c r="J457" s="1"/>
      <c r="K457" s="1"/>
      <c r="L457" s="1"/>
      <c r="M457" s="1"/>
      <c r="N457" s="1"/>
      <c r="O457" s="1"/>
      <c r="P457" s="1"/>
      <c r="Q457" s="1"/>
    </row>
    <row r="458" spans="1:17" ht="15.75" customHeight="1">
      <c r="A458" s="1"/>
      <c r="B458" s="1"/>
      <c r="C458" s="1"/>
      <c r="D458" s="1"/>
      <c r="E458" s="1"/>
      <c r="F458" s="1"/>
      <c r="G458" s="1"/>
      <c r="H458" s="1"/>
      <c r="I458" s="1"/>
      <c r="J458" s="1"/>
      <c r="K458" s="1"/>
      <c r="L458" s="1"/>
      <c r="M458" s="1"/>
      <c r="N458" s="1"/>
      <c r="O458" s="1"/>
      <c r="P458" s="1"/>
      <c r="Q458" s="1"/>
    </row>
    <row r="459" spans="1:17" ht="15.75" customHeight="1">
      <c r="A459" s="1"/>
      <c r="B459" s="1"/>
      <c r="C459" s="1"/>
      <c r="D459" s="1"/>
      <c r="E459" s="1"/>
      <c r="F459" s="1"/>
      <c r="G459" s="1"/>
      <c r="H459" s="1"/>
      <c r="I459" s="1"/>
      <c r="J459" s="1"/>
      <c r="K459" s="1"/>
      <c r="L459" s="1"/>
      <c r="M459" s="1"/>
      <c r="N459" s="1"/>
      <c r="O459" s="1"/>
      <c r="P459" s="1"/>
      <c r="Q459" s="1"/>
    </row>
    <row r="460" spans="1:17" ht="15.75" customHeight="1">
      <c r="A460" s="1"/>
      <c r="B460" s="1"/>
      <c r="C460" s="1"/>
      <c r="D460" s="1"/>
      <c r="E460" s="1"/>
      <c r="F460" s="1"/>
      <c r="G460" s="1"/>
      <c r="H460" s="1"/>
      <c r="I460" s="1"/>
      <c r="J460" s="1"/>
      <c r="K460" s="1"/>
      <c r="L460" s="1"/>
      <c r="M460" s="1"/>
      <c r="N460" s="1"/>
      <c r="O460" s="1"/>
      <c r="P460" s="1"/>
      <c r="Q460" s="1"/>
    </row>
    <row r="461" spans="1:17" ht="15.75" customHeight="1">
      <c r="A461" s="1"/>
      <c r="B461" s="1"/>
      <c r="C461" s="1"/>
      <c r="D461" s="1"/>
      <c r="E461" s="1"/>
      <c r="F461" s="1"/>
      <c r="G461" s="1"/>
      <c r="H461" s="1"/>
      <c r="I461" s="1"/>
      <c r="J461" s="1"/>
      <c r="K461" s="1"/>
      <c r="L461" s="1"/>
      <c r="M461" s="1"/>
      <c r="N461" s="1"/>
      <c r="O461" s="1"/>
      <c r="P461" s="1"/>
      <c r="Q461" s="1"/>
    </row>
    <row r="462" spans="1:17" ht="15.75" customHeight="1">
      <c r="A462" s="1"/>
      <c r="B462" s="1"/>
      <c r="C462" s="1"/>
      <c r="D462" s="1"/>
      <c r="E462" s="1"/>
      <c r="F462" s="1"/>
      <c r="G462" s="1"/>
      <c r="H462" s="1"/>
      <c r="I462" s="1"/>
      <c r="J462" s="1"/>
      <c r="K462" s="1"/>
      <c r="L462" s="1"/>
      <c r="M462" s="1"/>
      <c r="N462" s="1"/>
      <c r="O462" s="1"/>
      <c r="P462" s="1"/>
      <c r="Q462" s="1"/>
    </row>
    <row r="463" spans="1:17" ht="15.75" customHeight="1">
      <c r="A463" s="1"/>
      <c r="B463" s="1"/>
      <c r="C463" s="1"/>
      <c r="D463" s="1"/>
      <c r="E463" s="1"/>
      <c r="F463" s="1"/>
      <c r="G463" s="1"/>
      <c r="H463" s="1"/>
      <c r="I463" s="1"/>
      <c r="J463" s="1"/>
      <c r="K463" s="1"/>
      <c r="L463" s="1"/>
      <c r="M463" s="1"/>
      <c r="N463" s="1"/>
      <c r="O463" s="1"/>
      <c r="P463" s="1"/>
      <c r="Q463" s="1"/>
    </row>
    <row r="464" spans="1:17" ht="15.75" customHeight="1">
      <c r="A464" s="1"/>
      <c r="B464" s="1"/>
      <c r="C464" s="1"/>
      <c r="D464" s="1"/>
      <c r="E464" s="1"/>
      <c r="F464" s="1"/>
      <c r="G464" s="1"/>
      <c r="H464" s="1"/>
      <c r="I464" s="1"/>
      <c r="J464" s="1"/>
      <c r="K464" s="1"/>
      <c r="L464" s="1"/>
      <c r="M464" s="1"/>
      <c r="N464" s="1"/>
      <c r="O464" s="1"/>
      <c r="P464" s="1"/>
      <c r="Q464" s="1"/>
    </row>
    <row r="465" spans="1:17" ht="15.75" customHeight="1">
      <c r="A465" s="1"/>
      <c r="B465" s="1"/>
      <c r="C465" s="1"/>
      <c r="D465" s="1"/>
      <c r="E465" s="1"/>
      <c r="F465" s="1"/>
      <c r="G465" s="1"/>
      <c r="H465" s="1"/>
      <c r="I465" s="1"/>
      <c r="J465" s="1"/>
      <c r="K465" s="1"/>
      <c r="L465" s="1"/>
      <c r="M465" s="1"/>
      <c r="N465" s="1"/>
      <c r="O465" s="1"/>
      <c r="P465" s="1"/>
      <c r="Q465" s="1"/>
    </row>
    <row r="466" spans="1:17" ht="15.75" customHeight="1">
      <c r="A466" s="1"/>
      <c r="B466" s="1"/>
      <c r="C466" s="1"/>
      <c r="D466" s="1"/>
      <c r="E466" s="1"/>
      <c r="F466" s="1"/>
      <c r="G466" s="1"/>
      <c r="H466" s="1"/>
      <c r="I466" s="1"/>
      <c r="J466" s="1"/>
      <c r="K466" s="1"/>
      <c r="L466" s="1"/>
      <c r="M466" s="1"/>
      <c r="N466" s="1"/>
      <c r="O466" s="1"/>
      <c r="P466" s="1"/>
      <c r="Q466" s="1"/>
    </row>
    <row r="467" spans="1:17" ht="15.75" customHeight="1">
      <c r="A467" s="1"/>
      <c r="B467" s="1"/>
      <c r="C467" s="1"/>
      <c r="D467" s="1"/>
      <c r="E467" s="1"/>
      <c r="F467" s="1"/>
      <c r="G467" s="1"/>
      <c r="H467" s="1"/>
      <c r="I467" s="1"/>
      <c r="J467" s="1"/>
      <c r="K467" s="1"/>
      <c r="L467" s="1"/>
      <c r="M467" s="1"/>
      <c r="N467" s="1"/>
      <c r="O467" s="1"/>
      <c r="P467" s="1"/>
      <c r="Q467" s="1"/>
    </row>
    <row r="468" spans="1:17" ht="15.75" customHeight="1">
      <c r="A468" s="1"/>
      <c r="B468" s="1"/>
      <c r="C468" s="1"/>
      <c r="D468" s="1"/>
      <c r="E468" s="1"/>
      <c r="F468" s="1"/>
      <c r="G468" s="1"/>
      <c r="H468" s="1"/>
      <c r="I468" s="1"/>
      <c r="J468" s="1"/>
      <c r="K468" s="1"/>
      <c r="L468" s="1"/>
      <c r="M468" s="1"/>
      <c r="N468" s="1"/>
      <c r="O468" s="1"/>
      <c r="P468" s="1"/>
      <c r="Q468" s="1"/>
    </row>
    <row r="469" spans="1:17" ht="15.75" customHeight="1">
      <c r="A469" s="1"/>
      <c r="B469" s="1"/>
      <c r="C469" s="1"/>
      <c r="D469" s="1"/>
      <c r="E469" s="1"/>
      <c r="F469" s="1"/>
      <c r="G469" s="1"/>
      <c r="H469" s="1"/>
      <c r="I469" s="1"/>
      <c r="J469" s="1"/>
      <c r="K469" s="1"/>
      <c r="L469" s="1"/>
      <c r="M469" s="1"/>
      <c r="N469" s="1"/>
      <c r="O469" s="1"/>
      <c r="P469" s="1"/>
      <c r="Q469" s="1"/>
    </row>
    <row r="470" spans="1:17" ht="15.75" customHeight="1">
      <c r="A470" s="1"/>
      <c r="B470" s="1"/>
      <c r="C470" s="1"/>
      <c r="D470" s="1"/>
      <c r="E470" s="1"/>
      <c r="F470" s="1"/>
      <c r="G470" s="1"/>
      <c r="H470" s="1"/>
      <c r="I470" s="1"/>
      <c r="J470" s="1"/>
      <c r="K470" s="1"/>
      <c r="L470" s="1"/>
      <c r="M470" s="1"/>
      <c r="N470" s="1"/>
      <c r="O470" s="1"/>
      <c r="P470" s="1"/>
      <c r="Q470" s="1"/>
    </row>
    <row r="471" spans="1:17" ht="15.75" customHeight="1">
      <c r="A471" s="1"/>
      <c r="B471" s="1"/>
      <c r="C471" s="1"/>
      <c r="D471" s="1"/>
      <c r="E471" s="1"/>
      <c r="F471" s="1"/>
      <c r="G471" s="1"/>
      <c r="H471" s="1"/>
      <c r="I471" s="1"/>
      <c r="J471" s="1"/>
      <c r="K471" s="1"/>
      <c r="L471" s="1"/>
      <c r="M471" s="1"/>
      <c r="N471" s="1"/>
      <c r="O471" s="1"/>
      <c r="P471" s="1"/>
      <c r="Q471" s="1"/>
    </row>
    <row r="472" spans="1:17" ht="15.75" customHeight="1">
      <c r="A472" s="1"/>
      <c r="B472" s="1"/>
      <c r="C472" s="1"/>
      <c r="D472" s="1"/>
      <c r="E472" s="1"/>
      <c r="F472" s="1"/>
      <c r="G472" s="1"/>
      <c r="H472" s="1"/>
      <c r="I472" s="1"/>
      <c r="J472" s="1"/>
      <c r="K472" s="1"/>
      <c r="L472" s="1"/>
      <c r="M472" s="1"/>
      <c r="N472" s="1"/>
      <c r="O472" s="1"/>
      <c r="P472" s="1"/>
      <c r="Q472" s="1"/>
    </row>
    <row r="473" spans="1:17" ht="15.75" customHeight="1">
      <c r="A473" s="1"/>
      <c r="B473" s="1"/>
      <c r="C473" s="1"/>
      <c r="D473" s="1"/>
      <c r="E473" s="1"/>
      <c r="F473" s="1"/>
      <c r="G473" s="1"/>
      <c r="H473" s="1"/>
      <c r="I473" s="1"/>
      <c r="J473" s="1"/>
      <c r="K473" s="1"/>
      <c r="L473" s="1"/>
      <c r="M473" s="1"/>
      <c r="N473" s="1"/>
      <c r="O473" s="1"/>
      <c r="P473" s="1"/>
      <c r="Q473" s="1"/>
    </row>
    <row r="474" spans="1:17" ht="15.75" customHeight="1">
      <c r="A474" s="1"/>
      <c r="B474" s="1"/>
      <c r="C474" s="1"/>
      <c r="D474" s="1"/>
      <c r="E474" s="1"/>
      <c r="F474" s="1"/>
      <c r="G474" s="1"/>
      <c r="H474" s="1"/>
      <c r="I474" s="1"/>
      <c r="J474" s="1"/>
      <c r="K474" s="1"/>
      <c r="L474" s="1"/>
      <c r="M474" s="1"/>
      <c r="N474" s="1"/>
      <c r="O474" s="1"/>
      <c r="P474" s="1"/>
      <c r="Q474" s="1"/>
    </row>
    <row r="475" spans="1:17" ht="15.75" customHeight="1">
      <c r="A475" s="1"/>
      <c r="B475" s="1"/>
      <c r="C475" s="1"/>
      <c r="D475" s="1"/>
      <c r="E475" s="1"/>
      <c r="F475" s="1"/>
      <c r="G475" s="1"/>
      <c r="H475" s="1"/>
      <c r="I475" s="1"/>
      <c r="J475" s="1"/>
      <c r="K475" s="1"/>
      <c r="L475" s="1"/>
      <c r="M475" s="1"/>
      <c r="N475" s="1"/>
      <c r="O475" s="1"/>
      <c r="P475" s="1"/>
      <c r="Q475" s="1"/>
    </row>
    <row r="476" spans="1:17" ht="15.75" customHeight="1">
      <c r="A476" s="1"/>
      <c r="B476" s="1"/>
      <c r="C476" s="1"/>
      <c r="D476" s="1"/>
      <c r="E476" s="1"/>
      <c r="F476" s="1"/>
      <c r="G476" s="1"/>
      <c r="H476" s="1"/>
      <c r="I476" s="1"/>
      <c r="J476" s="1"/>
      <c r="K476" s="1"/>
      <c r="L476" s="1"/>
      <c r="M476" s="1"/>
      <c r="N476" s="1"/>
      <c r="O476" s="1"/>
      <c r="P476" s="1"/>
      <c r="Q476" s="1"/>
    </row>
    <row r="477" spans="1:17" ht="15.75" customHeight="1">
      <c r="A477" s="1"/>
      <c r="B477" s="1"/>
      <c r="C477" s="1"/>
      <c r="D477" s="1"/>
      <c r="E477" s="1"/>
      <c r="F477" s="1"/>
      <c r="G477" s="1"/>
      <c r="H477" s="1"/>
      <c r="I477" s="1"/>
      <c r="J477" s="1"/>
      <c r="K477" s="1"/>
      <c r="L477" s="1"/>
      <c r="M477" s="1"/>
      <c r="N477" s="1"/>
      <c r="O477" s="1"/>
      <c r="P477" s="1"/>
      <c r="Q477" s="1"/>
    </row>
    <row r="478" spans="1:17" ht="15.75" customHeight="1">
      <c r="A478" s="1"/>
      <c r="B478" s="1"/>
      <c r="C478" s="1"/>
      <c r="D478" s="1"/>
      <c r="E478" s="1"/>
      <c r="F478" s="1"/>
      <c r="G478" s="1"/>
      <c r="H478" s="1"/>
      <c r="I478" s="1"/>
      <c r="J478" s="1"/>
      <c r="K478" s="1"/>
      <c r="L478" s="1"/>
      <c r="M478" s="1"/>
      <c r="N478" s="1"/>
      <c r="O478" s="1"/>
      <c r="P478" s="1"/>
      <c r="Q478" s="1"/>
    </row>
    <row r="479" spans="1:17" ht="15.75" customHeight="1">
      <c r="A479" s="1"/>
      <c r="B479" s="1"/>
      <c r="C479" s="1"/>
      <c r="D479" s="1"/>
      <c r="E479" s="1"/>
      <c r="F479" s="1"/>
      <c r="G479" s="1"/>
      <c r="H479" s="1"/>
      <c r="I479" s="1"/>
      <c r="J479" s="1"/>
      <c r="K479" s="1"/>
      <c r="L479" s="1"/>
      <c r="M479" s="1"/>
      <c r="N479" s="1"/>
      <c r="O479" s="1"/>
      <c r="P479" s="1"/>
      <c r="Q479" s="1"/>
    </row>
    <row r="480" spans="1:17" ht="15.75" customHeight="1">
      <c r="A480" s="1"/>
      <c r="B480" s="1"/>
      <c r="C480" s="1"/>
      <c r="D480" s="1"/>
      <c r="E480" s="1"/>
      <c r="F480" s="1"/>
      <c r="G480" s="1"/>
      <c r="H480" s="1"/>
      <c r="I480" s="1"/>
      <c r="J480" s="1"/>
      <c r="K480" s="1"/>
      <c r="L480" s="1"/>
      <c r="M480" s="1"/>
      <c r="N480" s="1"/>
      <c r="O480" s="1"/>
      <c r="P480" s="1"/>
      <c r="Q480" s="1"/>
    </row>
    <row r="481" spans="1:17" ht="15.75" customHeight="1">
      <c r="A481" s="1"/>
      <c r="B481" s="1"/>
      <c r="C481" s="1"/>
      <c r="D481" s="1"/>
      <c r="E481" s="1"/>
      <c r="F481" s="1"/>
      <c r="G481" s="1"/>
      <c r="H481" s="1"/>
      <c r="I481" s="1"/>
      <c r="J481" s="1"/>
      <c r="K481" s="1"/>
      <c r="L481" s="1"/>
      <c r="M481" s="1"/>
      <c r="N481" s="1"/>
      <c r="O481" s="1"/>
      <c r="P481" s="1"/>
      <c r="Q481" s="1"/>
    </row>
    <row r="482" spans="1:17" ht="15.75" customHeight="1">
      <c r="A482" s="1"/>
      <c r="B482" s="1"/>
      <c r="C482" s="1"/>
      <c r="D482" s="1"/>
      <c r="E482" s="1"/>
      <c r="F482" s="1"/>
      <c r="G482" s="1"/>
      <c r="H482" s="1"/>
      <c r="I482" s="1"/>
      <c r="J482" s="1"/>
      <c r="K482" s="1"/>
      <c r="L482" s="1"/>
      <c r="M482" s="1"/>
      <c r="N482" s="1"/>
      <c r="O482" s="1"/>
      <c r="P482" s="1"/>
      <c r="Q482" s="1"/>
    </row>
    <row r="483" spans="1:17" ht="15.75" customHeight="1">
      <c r="A483" s="1"/>
      <c r="B483" s="1"/>
      <c r="C483" s="1"/>
      <c r="D483" s="1"/>
      <c r="E483" s="1"/>
      <c r="F483" s="1"/>
      <c r="G483" s="1"/>
      <c r="H483" s="1"/>
      <c r="I483" s="1"/>
      <c r="J483" s="1"/>
      <c r="K483" s="1"/>
      <c r="L483" s="1"/>
      <c r="M483" s="1"/>
      <c r="N483" s="1"/>
      <c r="O483" s="1"/>
      <c r="P483" s="1"/>
      <c r="Q483" s="1"/>
    </row>
    <row r="484" spans="1:17" ht="15.75" customHeight="1">
      <c r="A484" s="1"/>
      <c r="B484" s="1"/>
      <c r="C484" s="1"/>
      <c r="D484" s="1"/>
      <c r="E484" s="1"/>
      <c r="F484" s="1"/>
      <c r="G484" s="1"/>
      <c r="H484" s="1"/>
      <c r="I484" s="1"/>
      <c r="J484" s="1"/>
      <c r="K484" s="1"/>
      <c r="L484" s="1"/>
      <c r="M484" s="1"/>
      <c r="N484" s="1"/>
      <c r="O484" s="1"/>
      <c r="P484" s="1"/>
      <c r="Q484" s="1"/>
    </row>
    <row r="485" spans="1:17" ht="15.75" customHeight="1">
      <c r="A485" s="1"/>
      <c r="B485" s="1"/>
      <c r="C485" s="1"/>
      <c r="D485" s="1"/>
      <c r="E485" s="1"/>
      <c r="F485" s="1"/>
      <c r="G485" s="1"/>
      <c r="H485" s="1"/>
      <c r="I485" s="1"/>
      <c r="J485" s="1"/>
      <c r="K485" s="1"/>
      <c r="L485" s="1"/>
      <c r="M485" s="1"/>
      <c r="N485" s="1"/>
      <c r="O485" s="1"/>
      <c r="P485" s="1"/>
      <c r="Q485" s="1"/>
    </row>
    <row r="486" spans="1:17" ht="15.75" customHeight="1">
      <c r="A486" s="1"/>
      <c r="B486" s="1"/>
      <c r="C486" s="1"/>
      <c r="D486" s="1"/>
      <c r="E486" s="1"/>
      <c r="F486" s="1"/>
      <c r="G486" s="1"/>
      <c r="H486" s="1"/>
      <c r="I486" s="1"/>
      <c r="J486" s="1"/>
      <c r="K486" s="1"/>
      <c r="L486" s="1"/>
      <c r="M486" s="1"/>
      <c r="N486" s="1"/>
      <c r="O486" s="1"/>
      <c r="P486" s="1"/>
      <c r="Q486" s="1"/>
    </row>
    <row r="487" spans="1:17" ht="15.75" customHeight="1">
      <c r="A487" s="1"/>
      <c r="B487" s="1"/>
      <c r="C487" s="1"/>
      <c r="D487" s="1"/>
      <c r="E487" s="1"/>
      <c r="F487" s="1"/>
      <c r="G487" s="1"/>
      <c r="H487" s="1"/>
      <c r="I487" s="1"/>
      <c r="J487" s="1"/>
      <c r="K487" s="1"/>
      <c r="L487" s="1"/>
      <c r="M487" s="1"/>
      <c r="N487" s="1"/>
      <c r="O487" s="1"/>
      <c r="P487" s="1"/>
      <c r="Q487" s="1"/>
    </row>
    <row r="488" spans="1:17" ht="15.75" customHeight="1">
      <c r="A488" s="1"/>
      <c r="B488" s="1"/>
      <c r="C488" s="1"/>
      <c r="D488" s="1"/>
      <c r="E488" s="1"/>
      <c r="F488" s="1"/>
      <c r="G488" s="1"/>
      <c r="H488" s="1"/>
      <c r="I488" s="1"/>
      <c r="J488" s="1"/>
      <c r="K488" s="1"/>
      <c r="L488" s="1"/>
      <c r="M488" s="1"/>
      <c r="N488" s="1"/>
      <c r="O488" s="1"/>
      <c r="P488" s="1"/>
      <c r="Q488" s="1"/>
    </row>
    <row r="489" spans="1:17" ht="15.75" customHeight="1">
      <c r="A489" s="1"/>
      <c r="B489" s="1"/>
      <c r="C489" s="1"/>
      <c r="D489" s="1"/>
      <c r="E489" s="1"/>
      <c r="F489" s="1"/>
      <c r="G489" s="1"/>
      <c r="H489" s="1"/>
      <c r="I489" s="1"/>
      <c r="J489" s="1"/>
      <c r="K489" s="1"/>
      <c r="L489" s="1"/>
      <c r="M489" s="1"/>
      <c r="N489" s="1"/>
      <c r="O489" s="1"/>
      <c r="P489" s="1"/>
      <c r="Q489" s="1"/>
    </row>
    <row r="490" spans="1:17" ht="15.75" customHeight="1">
      <c r="A490" s="1"/>
      <c r="B490" s="1"/>
      <c r="C490" s="1"/>
      <c r="D490" s="1"/>
      <c r="E490" s="1"/>
      <c r="F490" s="1"/>
      <c r="G490" s="1"/>
      <c r="H490" s="1"/>
      <c r="I490" s="1"/>
      <c r="J490" s="1"/>
      <c r="K490" s="1"/>
      <c r="L490" s="1"/>
      <c r="M490" s="1"/>
      <c r="N490" s="1"/>
      <c r="O490" s="1"/>
      <c r="P490" s="1"/>
      <c r="Q490" s="1"/>
    </row>
    <row r="491" spans="1:17" ht="15.75" customHeight="1">
      <c r="A491" s="1"/>
      <c r="B491" s="1"/>
      <c r="C491" s="1"/>
      <c r="D491" s="1"/>
      <c r="E491" s="1"/>
      <c r="F491" s="1"/>
      <c r="G491" s="1"/>
      <c r="H491" s="1"/>
      <c r="I491" s="1"/>
      <c r="J491" s="1"/>
      <c r="K491" s="1"/>
      <c r="L491" s="1"/>
      <c r="M491" s="1"/>
      <c r="N491" s="1"/>
      <c r="O491" s="1"/>
      <c r="P491" s="1"/>
      <c r="Q491" s="1"/>
    </row>
    <row r="492" spans="1:17" ht="15.75" customHeight="1">
      <c r="A492" s="1"/>
      <c r="B492" s="1"/>
      <c r="C492" s="1"/>
      <c r="D492" s="1"/>
      <c r="E492" s="1"/>
      <c r="F492" s="1"/>
      <c r="G492" s="1"/>
      <c r="H492" s="1"/>
      <c r="I492" s="1"/>
      <c r="J492" s="1"/>
      <c r="K492" s="1"/>
      <c r="L492" s="1"/>
      <c r="M492" s="1"/>
      <c r="N492" s="1"/>
      <c r="O492" s="1"/>
      <c r="P492" s="1"/>
      <c r="Q492" s="1"/>
    </row>
    <row r="493" spans="1:17" ht="15.75" customHeight="1">
      <c r="A493" s="1"/>
      <c r="B493" s="1"/>
      <c r="C493" s="1"/>
      <c r="D493" s="1"/>
      <c r="E493" s="1"/>
      <c r="F493" s="1"/>
      <c r="G493" s="1"/>
      <c r="H493" s="1"/>
      <c r="I493" s="1"/>
      <c r="J493" s="1"/>
      <c r="K493" s="1"/>
      <c r="L493" s="1"/>
      <c r="M493" s="1"/>
      <c r="N493" s="1"/>
      <c r="O493" s="1"/>
      <c r="P493" s="1"/>
      <c r="Q493" s="1"/>
    </row>
    <row r="494" spans="1:17" ht="15.75" customHeight="1">
      <c r="A494" s="1"/>
      <c r="B494" s="1"/>
      <c r="C494" s="1"/>
      <c r="D494" s="1"/>
      <c r="E494" s="1"/>
      <c r="F494" s="1"/>
      <c r="G494" s="1"/>
      <c r="H494" s="1"/>
      <c r="I494" s="1"/>
      <c r="J494" s="1"/>
      <c r="K494" s="1"/>
      <c r="L494" s="1"/>
      <c r="M494" s="1"/>
      <c r="N494" s="1"/>
      <c r="O494" s="1"/>
      <c r="P494" s="1"/>
      <c r="Q494" s="1"/>
    </row>
    <row r="495" spans="1:17" ht="15.75" customHeight="1">
      <c r="A495" s="1"/>
      <c r="B495" s="1"/>
      <c r="C495" s="1"/>
      <c r="D495" s="1"/>
      <c r="E495" s="1"/>
      <c r="F495" s="1"/>
      <c r="G495" s="1"/>
      <c r="H495" s="1"/>
      <c r="I495" s="1"/>
      <c r="J495" s="1"/>
      <c r="K495" s="1"/>
      <c r="L495" s="1"/>
      <c r="M495" s="1"/>
      <c r="N495" s="1"/>
      <c r="O495" s="1"/>
      <c r="P495" s="1"/>
      <c r="Q495" s="1"/>
    </row>
    <row r="496" spans="1:17" ht="15.75" customHeight="1">
      <c r="A496" s="1"/>
      <c r="B496" s="1"/>
      <c r="C496" s="1"/>
      <c r="D496" s="1"/>
      <c r="E496" s="1"/>
      <c r="F496" s="1"/>
      <c r="G496" s="1"/>
      <c r="H496" s="1"/>
      <c r="I496" s="1"/>
      <c r="J496" s="1"/>
      <c r="K496" s="1"/>
      <c r="L496" s="1"/>
      <c r="M496" s="1"/>
      <c r="N496" s="1"/>
      <c r="O496" s="1"/>
      <c r="P496" s="1"/>
      <c r="Q496" s="1"/>
    </row>
    <row r="497" spans="1:17" ht="15.75" customHeight="1">
      <c r="A497" s="1"/>
      <c r="B497" s="1"/>
      <c r="C497" s="1"/>
      <c r="D497" s="1"/>
      <c r="E497" s="1"/>
      <c r="F497" s="1"/>
      <c r="G497" s="1"/>
      <c r="H497" s="1"/>
      <c r="I497" s="1"/>
      <c r="J497" s="1"/>
      <c r="K497" s="1"/>
      <c r="L497" s="1"/>
      <c r="M497" s="1"/>
      <c r="N497" s="1"/>
      <c r="O497" s="1"/>
      <c r="P497" s="1"/>
      <c r="Q497" s="1"/>
    </row>
    <row r="498" spans="1:17" ht="15.75" customHeight="1">
      <c r="A498" s="1"/>
      <c r="B498" s="1"/>
      <c r="C498" s="1"/>
      <c r="D498" s="1"/>
      <c r="E498" s="1"/>
      <c r="F498" s="1"/>
      <c r="G498" s="1"/>
      <c r="H498" s="1"/>
      <c r="I498" s="1"/>
      <c r="J498" s="1"/>
      <c r="K498" s="1"/>
      <c r="L498" s="1"/>
      <c r="M498" s="1"/>
      <c r="N498" s="1"/>
      <c r="O498" s="1"/>
      <c r="P498" s="1"/>
      <c r="Q498" s="1"/>
    </row>
    <row r="499" spans="1:17" ht="15.75" customHeight="1">
      <c r="A499" s="1"/>
      <c r="B499" s="1"/>
      <c r="C499" s="1"/>
      <c r="D499" s="1"/>
      <c r="E499" s="1"/>
      <c r="F499" s="1"/>
      <c r="G499" s="1"/>
      <c r="H499" s="1"/>
      <c r="I499" s="1"/>
      <c r="J499" s="1"/>
      <c r="K499" s="1"/>
      <c r="L499" s="1"/>
      <c r="M499" s="1"/>
      <c r="N499" s="1"/>
      <c r="O499" s="1"/>
      <c r="P499" s="1"/>
      <c r="Q499" s="1"/>
    </row>
    <row r="500" spans="1:17" ht="15.75" customHeight="1">
      <c r="A500" s="1"/>
      <c r="B500" s="1"/>
      <c r="C500" s="1"/>
      <c r="D500" s="1"/>
      <c r="E500" s="1"/>
      <c r="F500" s="1"/>
      <c r="G500" s="1"/>
      <c r="H500" s="1"/>
      <c r="I500" s="1"/>
      <c r="J500" s="1"/>
      <c r="K500" s="1"/>
      <c r="L500" s="1"/>
      <c r="M500" s="1"/>
      <c r="N500" s="1"/>
      <c r="O500" s="1"/>
      <c r="P500" s="1"/>
      <c r="Q500" s="1"/>
    </row>
    <row r="501" spans="1:17" ht="15.75" customHeight="1">
      <c r="A501" s="1"/>
      <c r="B501" s="1"/>
      <c r="C501" s="1"/>
      <c r="D501" s="1"/>
      <c r="E501" s="1"/>
      <c r="F501" s="1"/>
      <c r="G501" s="1"/>
      <c r="H501" s="1"/>
      <c r="I501" s="1"/>
      <c r="J501" s="1"/>
      <c r="K501" s="1"/>
      <c r="L501" s="1"/>
      <c r="M501" s="1"/>
      <c r="N501" s="1"/>
      <c r="O501" s="1"/>
      <c r="P501" s="1"/>
      <c r="Q501" s="1"/>
    </row>
    <row r="502" spans="1:17" ht="15.75" customHeight="1">
      <c r="A502" s="1"/>
      <c r="B502" s="1"/>
      <c r="C502" s="1"/>
      <c r="D502" s="1"/>
      <c r="E502" s="1"/>
      <c r="F502" s="1"/>
      <c r="G502" s="1"/>
      <c r="H502" s="1"/>
      <c r="I502" s="1"/>
      <c r="J502" s="1"/>
      <c r="K502" s="1"/>
      <c r="L502" s="1"/>
      <c r="M502" s="1"/>
      <c r="N502" s="1"/>
      <c r="O502" s="1"/>
      <c r="P502" s="1"/>
      <c r="Q502" s="1"/>
    </row>
    <row r="503" spans="1:17" ht="15.75" customHeight="1">
      <c r="A503" s="1"/>
      <c r="B503" s="1"/>
      <c r="C503" s="1"/>
      <c r="D503" s="1"/>
      <c r="E503" s="1"/>
      <c r="F503" s="1"/>
      <c r="G503" s="1"/>
      <c r="H503" s="1"/>
      <c r="I503" s="1"/>
      <c r="J503" s="1"/>
      <c r="K503" s="1"/>
      <c r="L503" s="1"/>
      <c r="M503" s="1"/>
      <c r="N503" s="1"/>
      <c r="O503" s="1"/>
      <c r="P503" s="1"/>
      <c r="Q503" s="1"/>
    </row>
    <row r="504" spans="1:17" ht="15.75" customHeight="1">
      <c r="A504" s="1"/>
      <c r="B504" s="1"/>
      <c r="C504" s="1"/>
      <c r="D504" s="1"/>
      <c r="E504" s="1"/>
      <c r="F504" s="1"/>
      <c r="G504" s="1"/>
      <c r="H504" s="1"/>
      <c r="I504" s="1"/>
      <c r="J504" s="1"/>
      <c r="K504" s="1"/>
      <c r="L504" s="1"/>
      <c r="M504" s="1"/>
      <c r="N504" s="1"/>
      <c r="O504" s="1"/>
      <c r="P504" s="1"/>
      <c r="Q504" s="1"/>
    </row>
    <row r="505" spans="1:17" ht="15.75" customHeight="1">
      <c r="A505" s="1"/>
      <c r="B505" s="1"/>
      <c r="C505" s="1"/>
      <c r="D505" s="1"/>
      <c r="E505" s="1"/>
      <c r="F505" s="1"/>
      <c r="G505" s="1"/>
      <c r="H505" s="1"/>
      <c r="I505" s="1"/>
      <c r="J505" s="1"/>
      <c r="K505" s="1"/>
      <c r="L505" s="1"/>
      <c r="M505" s="1"/>
      <c r="N505" s="1"/>
      <c r="O505" s="1"/>
      <c r="P505" s="1"/>
      <c r="Q505" s="1"/>
    </row>
    <row r="506" spans="1:17" ht="15.75" customHeight="1">
      <c r="A506" s="1"/>
      <c r="B506" s="1"/>
      <c r="C506" s="1"/>
      <c r="D506" s="1"/>
      <c r="E506" s="1"/>
      <c r="F506" s="1"/>
      <c r="G506" s="1"/>
      <c r="H506" s="1"/>
      <c r="I506" s="1"/>
      <c r="J506" s="1"/>
      <c r="K506" s="1"/>
      <c r="L506" s="1"/>
      <c r="M506" s="1"/>
      <c r="N506" s="1"/>
      <c r="O506" s="1"/>
      <c r="P506" s="1"/>
      <c r="Q506" s="1"/>
    </row>
    <row r="507" spans="1:17" ht="15.75" customHeight="1">
      <c r="A507" s="1"/>
      <c r="B507" s="1"/>
      <c r="C507" s="1"/>
      <c r="D507" s="1"/>
      <c r="E507" s="1"/>
      <c r="F507" s="1"/>
      <c r="G507" s="1"/>
      <c r="H507" s="1"/>
      <c r="I507" s="1"/>
      <c r="J507" s="1"/>
      <c r="K507" s="1"/>
      <c r="L507" s="1"/>
      <c r="M507" s="1"/>
      <c r="N507" s="1"/>
      <c r="O507" s="1"/>
      <c r="P507" s="1"/>
      <c r="Q507" s="1"/>
    </row>
    <row r="508" spans="1:17" ht="15.75" customHeight="1">
      <c r="A508" s="1"/>
      <c r="B508" s="1"/>
      <c r="C508" s="1"/>
      <c r="D508" s="1"/>
      <c r="E508" s="1"/>
      <c r="F508" s="1"/>
      <c r="G508" s="1"/>
      <c r="H508" s="1"/>
      <c r="I508" s="1"/>
      <c r="J508" s="1"/>
      <c r="K508" s="1"/>
      <c r="L508" s="1"/>
      <c r="M508" s="1"/>
      <c r="N508" s="1"/>
      <c r="O508" s="1"/>
      <c r="P508" s="1"/>
      <c r="Q508" s="1"/>
    </row>
    <row r="509" spans="1:17" ht="15.75" customHeight="1">
      <c r="A509" s="1"/>
      <c r="B509" s="1"/>
      <c r="C509" s="1"/>
      <c r="D509" s="1"/>
      <c r="E509" s="1"/>
      <c r="F509" s="1"/>
      <c r="G509" s="1"/>
      <c r="H509" s="1"/>
      <c r="I509" s="1"/>
      <c r="J509" s="1"/>
      <c r="K509" s="1"/>
      <c r="L509" s="1"/>
      <c r="M509" s="1"/>
      <c r="N509" s="1"/>
      <c r="O509" s="1"/>
      <c r="P509" s="1"/>
      <c r="Q509" s="1"/>
    </row>
    <row r="510" spans="1:17" ht="15.75" customHeight="1">
      <c r="A510" s="1"/>
      <c r="B510" s="1"/>
      <c r="C510" s="1"/>
      <c r="D510" s="1"/>
      <c r="E510" s="1"/>
      <c r="F510" s="1"/>
      <c r="G510" s="1"/>
      <c r="H510" s="1"/>
      <c r="I510" s="1"/>
      <c r="J510" s="1"/>
      <c r="K510" s="1"/>
      <c r="L510" s="1"/>
      <c r="M510" s="1"/>
      <c r="N510" s="1"/>
      <c r="O510" s="1"/>
      <c r="P510" s="1"/>
      <c r="Q510" s="1"/>
    </row>
    <row r="511" spans="1:17" ht="15.75" customHeight="1">
      <c r="A511" s="1"/>
      <c r="B511" s="1"/>
      <c r="C511" s="1"/>
      <c r="D511" s="1"/>
      <c r="E511" s="1"/>
      <c r="F511" s="1"/>
      <c r="G511" s="1"/>
      <c r="H511" s="1"/>
      <c r="I511" s="1"/>
      <c r="J511" s="1"/>
      <c r="K511" s="1"/>
      <c r="L511" s="1"/>
      <c r="M511" s="1"/>
      <c r="N511" s="1"/>
      <c r="O511" s="1"/>
      <c r="P511" s="1"/>
      <c r="Q511" s="1"/>
    </row>
    <row r="512" spans="1:17" ht="15.75" customHeight="1">
      <c r="A512" s="1"/>
      <c r="B512" s="1"/>
      <c r="C512" s="1"/>
      <c r="D512" s="1"/>
      <c r="E512" s="1"/>
      <c r="F512" s="1"/>
      <c r="G512" s="1"/>
      <c r="H512" s="1"/>
      <c r="I512" s="1"/>
      <c r="J512" s="1"/>
      <c r="K512" s="1"/>
      <c r="L512" s="1"/>
      <c r="M512" s="1"/>
      <c r="N512" s="1"/>
      <c r="O512" s="1"/>
      <c r="P512" s="1"/>
      <c r="Q512" s="1"/>
    </row>
    <row r="513" spans="1:17" ht="15.75" customHeight="1">
      <c r="A513" s="1"/>
      <c r="B513" s="1"/>
      <c r="C513" s="1"/>
      <c r="D513" s="1"/>
      <c r="E513" s="1"/>
      <c r="F513" s="1"/>
      <c r="G513" s="1"/>
      <c r="H513" s="1"/>
      <c r="I513" s="1"/>
      <c r="J513" s="1"/>
      <c r="K513" s="1"/>
      <c r="L513" s="1"/>
      <c r="M513" s="1"/>
      <c r="N513" s="1"/>
      <c r="O513" s="1"/>
      <c r="P513" s="1"/>
      <c r="Q513" s="1"/>
    </row>
    <row r="514" spans="1:17" ht="15.75" customHeight="1">
      <c r="A514" s="1"/>
      <c r="B514" s="1"/>
      <c r="C514" s="1"/>
      <c r="D514" s="1"/>
      <c r="E514" s="1"/>
      <c r="F514" s="1"/>
      <c r="G514" s="1"/>
      <c r="H514" s="1"/>
      <c r="I514" s="1"/>
      <c r="J514" s="1"/>
      <c r="K514" s="1"/>
      <c r="L514" s="1"/>
      <c r="M514" s="1"/>
      <c r="N514" s="1"/>
      <c r="O514" s="1"/>
      <c r="P514" s="1"/>
      <c r="Q514" s="1"/>
    </row>
    <row r="515" spans="1:17" ht="15.75" customHeight="1">
      <c r="A515" s="1"/>
      <c r="B515" s="1"/>
      <c r="C515" s="1"/>
      <c r="D515" s="1"/>
      <c r="E515" s="1"/>
      <c r="F515" s="1"/>
      <c r="G515" s="1"/>
      <c r="H515" s="1"/>
      <c r="I515" s="1"/>
      <c r="J515" s="1"/>
      <c r="K515" s="1"/>
      <c r="L515" s="1"/>
      <c r="M515" s="1"/>
      <c r="N515" s="1"/>
      <c r="O515" s="1"/>
      <c r="P515" s="1"/>
      <c r="Q515" s="1"/>
    </row>
    <row r="516" spans="1:17" ht="15.75" customHeight="1">
      <c r="A516" s="1"/>
      <c r="B516" s="1"/>
      <c r="C516" s="1"/>
      <c r="D516" s="1"/>
      <c r="E516" s="1"/>
      <c r="F516" s="1"/>
      <c r="G516" s="1"/>
      <c r="H516" s="1"/>
      <c r="I516" s="1"/>
      <c r="J516" s="1"/>
      <c r="K516" s="1"/>
      <c r="L516" s="1"/>
      <c r="M516" s="1"/>
      <c r="N516" s="1"/>
      <c r="O516" s="1"/>
      <c r="P516" s="1"/>
      <c r="Q516" s="1"/>
    </row>
    <row r="517" spans="1:17" ht="15.75" customHeight="1">
      <c r="A517" s="1"/>
      <c r="B517" s="1"/>
      <c r="C517" s="1"/>
      <c r="D517" s="1"/>
      <c r="E517" s="1"/>
      <c r="F517" s="1"/>
      <c r="G517" s="1"/>
      <c r="H517" s="1"/>
      <c r="I517" s="1"/>
      <c r="J517" s="1"/>
      <c r="K517" s="1"/>
      <c r="L517" s="1"/>
      <c r="M517" s="1"/>
      <c r="N517" s="1"/>
      <c r="O517" s="1"/>
      <c r="P517" s="1"/>
      <c r="Q517" s="1"/>
    </row>
    <row r="518" spans="1:17" ht="15.75" customHeight="1">
      <c r="A518" s="1"/>
      <c r="B518" s="1"/>
      <c r="C518" s="1"/>
      <c r="D518" s="1"/>
      <c r="E518" s="1"/>
      <c r="F518" s="1"/>
      <c r="G518" s="1"/>
      <c r="H518" s="1"/>
      <c r="I518" s="1"/>
      <c r="J518" s="1"/>
      <c r="K518" s="1"/>
      <c r="L518" s="1"/>
      <c r="M518" s="1"/>
      <c r="N518" s="1"/>
      <c r="O518" s="1"/>
      <c r="P518" s="1"/>
      <c r="Q518" s="1"/>
    </row>
    <row r="519" spans="1:17" ht="15.75" customHeight="1">
      <c r="A519" s="1"/>
      <c r="B519" s="1"/>
      <c r="C519" s="1"/>
      <c r="D519" s="1"/>
      <c r="E519" s="1"/>
      <c r="F519" s="1"/>
      <c r="G519" s="1"/>
      <c r="H519" s="1"/>
      <c r="I519" s="1"/>
      <c r="J519" s="1"/>
      <c r="K519" s="1"/>
      <c r="L519" s="1"/>
      <c r="M519" s="1"/>
      <c r="N519" s="1"/>
      <c r="O519" s="1"/>
      <c r="P519" s="1"/>
      <c r="Q519" s="1"/>
    </row>
    <row r="520" spans="1:17" ht="15.75" customHeight="1">
      <c r="A520" s="1"/>
      <c r="B520" s="1"/>
      <c r="C520" s="1"/>
      <c r="D520" s="1"/>
      <c r="E520" s="1"/>
      <c r="F520" s="1"/>
      <c r="G520" s="1"/>
      <c r="H520" s="1"/>
      <c r="I520" s="1"/>
      <c r="J520" s="1"/>
      <c r="K520" s="1"/>
      <c r="L520" s="1"/>
      <c r="M520" s="1"/>
      <c r="N520" s="1"/>
      <c r="O520" s="1"/>
      <c r="P520" s="1"/>
      <c r="Q520" s="1"/>
    </row>
    <row r="521" spans="1:17" ht="15.75" customHeight="1">
      <c r="A521" s="1"/>
      <c r="B521" s="1"/>
      <c r="C521" s="1"/>
      <c r="D521" s="1"/>
      <c r="E521" s="1"/>
      <c r="F521" s="1"/>
      <c r="G521" s="1"/>
      <c r="H521" s="1"/>
      <c r="I521" s="1"/>
      <c r="J521" s="1"/>
      <c r="K521" s="1"/>
      <c r="L521" s="1"/>
      <c r="M521" s="1"/>
      <c r="N521" s="1"/>
      <c r="O521" s="1"/>
      <c r="P521" s="1"/>
      <c r="Q521" s="1"/>
    </row>
    <row r="522" spans="1:17" ht="15.75" customHeight="1">
      <c r="A522" s="1"/>
      <c r="B522" s="1"/>
      <c r="C522" s="1"/>
      <c r="D522" s="1"/>
      <c r="E522" s="1"/>
      <c r="F522" s="1"/>
      <c r="G522" s="1"/>
      <c r="H522" s="1"/>
      <c r="I522" s="1"/>
      <c r="J522" s="1"/>
      <c r="K522" s="1"/>
      <c r="L522" s="1"/>
      <c r="M522" s="1"/>
      <c r="N522" s="1"/>
      <c r="O522" s="1"/>
      <c r="P522" s="1"/>
      <c r="Q522" s="1"/>
    </row>
    <row r="523" spans="1:17" ht="15.75" customHeight="1">
      <c r="A523" s="1"/>
      <c r="B523" s="1"/>
      <c r="C523" s="1"/>
      <c r="D523" s="1"/>
      <c r="E523" s="1"/>
      <c r="F523" s="1"/>
      <c r="G523" s="1"/>
      <c r="H523" s="1"/>
      <c r="I523" s="1"/>
      <c r="J523" s="1"/>
      <c r="K523" s="1"/>
      <c r="L523" s="1"/>
      <c r="M523" s="1"/>
      <c r="N523" s="1"/>
      <c r="O523" s="1"/>
      <c r="P523" s="1"/>
      <c r="Q523" s="1"/>
    </row>
    <row r="524" spans="1:17" ht="15.75" customHeight="1">
      <c r="A524" s="1"/>
      <c r="B524" s="1"/>
      <c r="C524" s="1"/>
      <c r="D524" s="1"/>
      <c r="E524" s="1"/>
      <c r="F524" s="1"/>
      <c r="G524" s="1"/>
      <c r="H524" s="1"/>
      <c r="I524" s="1"/>
      <c r="J524" s="1"/>
      <c r="K524" s="1"/>
      <c r="L524" s="1"/>
      <c r="M524" s="1"/>
      <c r="N524" s="1"/>
      <c r="O524" s="1"/>
      <c r="P524" s="1"/>
      <c r="Q524" s="1"/>
    </row>
    <row r="525" spans="1:17" ht="15.75" customHeight="1">
      <c r="A525" s="1"/>
      <c r="B525" s="1"/>
      <c r="C525" s="1"/>
      <c r="D525" s="1"/>
      <c r="E525" s="1"/>
      <c r="F525" s="1"/>
      <c r="G525" s="1"/>
      <c r="H525" s="1"/>
      <c r="I525" s="1"/>
      <c r="J525" s="1"/>
      <c r="K525" s="1"/>
      <c r="L525" s="1"/>
      <c r="M525" s="1"/>
      <c r="N525" s="1"/>
      <c r="O525" s="1"/>
      <c r="P525" s="1"/>
      <c r="Q525" s="1"/>
    </row>
    <row r="526" spans="1:17" ht="15.75" customHeight="1">
      <c r="A526" s="1"/>
      <c r="B526" s="1"/>
      <c r="C526" s="1"/>
      <c r="D526" s="1"/>
      <c r="E526" s="1"/>
      <c r="F526" s="1"/>
      <c r="G526" s="1"/>
      <c r="H526" s="1"/>
      <c r="I526" s="1"/>
      <c r="J526" s="1"/>
      <c r="K526" s="1"/>
      <c r="L526" s="1"/>
      <c r="M526" s="1"/>
      <c r="N526" s="1"/>
      <c r="O526" s="1"/>
      <c r="P526" s="1"/>
      <c r="Q526" s="1"/>
    </row>
    <row r="527" spans="1:17" ht="15.75" customHeight="1">
      <c r="A527" s="1"/>
      <c r="B527" s="1"/>
      <c r="C527" s="1"/>
      <c r="D527" s="1"/>
      <c r="E527" s="1"/>
      <c r="F527" s="1"/>
      <c r="G527" s="1"/>
      <c r="H527" s="1"/>
      <c r="I527" s="1"/>
      <c r="J527" s="1"/>
      <c r="K527" s="1"/>
      <c r="L527" s="1"/>
      <c r="M527" s="1"/>
      <c r="N527" s="1"/>
      <c r="O527" s="1"/>
      <c r="P527" s="1"/>
      <c r="Q527" s="1"/>
    </row>
    <row r="528" spans="1:17" ht="15.75" customHeight="1">
      <c r="A528" s="1"/>
      <c r="B528" s="1"/>
      <c r="C528" s="1"/>
      <c r="D528" s="1"/>
      <c r="E528" s="1"/>
      <c r="F528" s="1"/>
      <c r="G528" s="1"/>
      <c r="H528" s="1"/>
      <c r="I528" s="1"/>
      <c r="J528" s="1"/>
      <c r="K528" s="1"/>
      <c r="L528" s="1"/>
      <c r="M528" s="1"/>
      <c r="N528" s="1"/>
      <c r="O528" s="1"/>
      <c r="P528" s="1"/>
      <c r="Q528" s="1"/>
    </row>
    <row r="529" spans="1:17" ht="15.75" customHeight="1">
      <c r="A529" s="1"/>
      <c r="B529" s="1"/>
      <c r="C529" s="1"/>
      <c r="D529" s="1"/>
      <c r="E529" s="1"/>
      <c r="F529" s="1"/>
      <c r="G529" s="1"/>
      <c r="H529" s="1"/>
      <c r="I529" s="1"/>
      <c r="J529" s="1"/>
      <c r="K529" s="1"/>
      <c r="L529" s="1"/>
      <c r="M529" s="1"/>
      <c r="N529" s="1"/>
      <c r="O529" s="1"/>
      <c r="P529" s="1"/>
      <c r="Q529" s="1"/>
    </row>
    <row r="530" spans="1:17" ht="15.75" customHeight="1">
      <c r="A530" s="1"/>
      <c r="B530" s="1"/>
      <c r="C530" s="1"/>
      <c r="D530" s="1"/>
      <c r="E530" s="1"/>
      <c r="F530" s="1"/>
      <c r="G530" s="1"/>
      <c r="H530" s="1"/>
      <c r="I530" s="1"/>
      <c r="J530" s="1"/>
      <c r="K530" s="1"/>
      <c r="L530" s="1"/>
      <c r="M530" s="1"/>
      <c r="N530" s="1"/>
      <c r="O530" s="1"/>
      <c r="P530" s="1"/>
      <c r="Q530" s="1"/>
    </row>
    <row r="531" spans="1:17" ht="15.75" customHeight="1">
      <c r="A531" s="1"/>
      <c r="B531" s="1"/>
      <c r="C531" s="1"/>
      <c r="D531" s="1"/>
      <c r="E531" s="1"/>
      <c r="F531" s="1"/>
      <c r="G531" s="1"/>
      <c r="H531" s="1"/>
      <c r="I531" s="1"/>
      <c r="J531" s="1"/>
      <c r="K531" s="1"/>
      <c r="L531" s="1"/>
      <c r="M531" s="1"/>
      <c r="N531" s="1"/>
      <c r="O531" s="1"/>
      <c r="P531" s="1"/>
      <c r="Q531" s="1"/>
    </row>
    <row r="532" spans="1:17" ht="15.75" customHeight="1">
      <c r="A532" s="1"/>
      <c r="B532" s="1"/>
      <c r="C532" s="1"/>
      <c r="D532" s="1"/>
      <c r="E532" s="1"/>
      <c r="F532" s="1"/>
      <c r="G532" s="1"/>
      <c r="H532" s="1"/>
      <c r="I532" s="1"/>
      <c r="J532" s="1"/>
      <c r="K532" s="1"/>
      <c r="L532" s="1"/>
      <c r="M532" s="1"/>
      <c r="N532" s="1"/>
      <c r="O532" s="1"/>
      <c r="P532" s="1"/>
      <c r="Q532" s="1"/>
    </row>
    <row r="533" spans="1:17" ht="15.75" customHeight="1">
      <c r="A533" s="1"/>
      <c r="B533" s="1"/>
      <c r="C533" s="1"/>
      <c r="D533" s="1"/>
      <c r="E533" s="1"/>
      <c r="F533" s="1"/>
      <c r="G533" s="1"/>
      <c r="H533" s="1"/>
      <c r="I533" s="1"/>
      <c r="J533" s="1"/>
      <c r="K533" s="1"/>
      <c r="L533" s="1"/>
      <c r="M533" s="1"/>
      <c r="N533" s="1"/>
      <c r="O533" s="1"/>
      <c r="P533" s="1"/>
      <c r="Q533" s="1"/>
    </row>
    <row r="534" spans="1:17" ht="15.75" customHeight="1">
      <c r="A534" s="1"/>
      <c r="B534" s="1"/>
      <c r="C534" s="1"/>
      <c r="D534" s="1"/>
      <c r="E534" s="1"/>
      <c r="F534" s="1"/>
      <c r="G534" s="1"/>
      <c r="H534" s="1"/>
      <c r="I534" s="1"/>
      <c r="J534" s="1"/>
      <c r="K534" s="1"/>
      <c r="L534" s="1"/>
      <c r="M534" s="1"/>
      <c r="N534" s="1"/>
      <c r="O534" s="1"/>
      <c r="P534" s="1"/>
      <c r="Q534" s="1"/>
    </row>
    <row r="535" spans="1:17" ht="15.75" customHeight="1">
      <c r="A535" s="1"/>
      <c r="B535" s="1"/>
      <c r="C535" s="1"/>
      <c r="D535" s="1"/>
      <c r="E535" s="1"/>
      <c r="F535" s="1"/>
      <c r="G535" s="1"/>
      <c r="H535" s="1"/>
      <c r="I535" s="1"/>
      <c r="J535" s="1"/>
      <c r="K535" s="1"/>
      <c r="L535" s="1"/>
      <c r="M535" s="1"/>
      <c r="N535" s="1"/>
      <c r="O535" s="1"/>
      <c r="P535" s="1"/>
      <c r="Q535" s="1"/>
    </row>
    <row r="536" spans="1:17" ht="15.75" customHeight="1">
      <c r="A536" s="1"/>
      <c r="B536" s="1"/>
      <c r="C536" s="1"/>
      <c r="D536" s="1"/>
      <c r="E536" s="1"/>
      <c r="F536" s="1"/>
      <c r="G536" s="1"/>
      <c r="H536" s="1"/>
      <c r="I536" s="1"/>
      <c r="J536" s="1"/>
      <c r="K536" s="1"/>
      <c r="L536" s="1"/>
      <c r="M536" s="1"/>
      <c r="N536" s="1"/>
      <c r="O536" s="1"/>
      <c r="P536" s="1"/>
      <c r="Q536" s="1"/>
    </row>
    <row r="537" spans="1:17" ht="15.75" customHeight="1">
      <c r="A537" s="1"/>
      <c r="B537" s="1"/>
      <c r="C537" s="1"/>
      <c r="D537" s="1"/>
      <c r="E537" s="1"/>
      <c r="F537" s="1"/>
      <c r="G537" s="1"/>
      <c r="H537" s="1"/>
      <c r="I537" s="1"/>
      <c r="J537" s="1"/>
      <c r="K537" s="1"/>
      <c r="L537" s="1"/>
      <c r="M537" s="1"/>
      <c r="N537" s="1"/>
      <c r="O537" s="1"/>
      <c r="P537" s="1"/>
      <c r="Q537" s="1"/>
    </row>
    <row r="538" spans="1:17" ht="15.75" customHeight="1">
      <c r="A538" s="1"/>
      <c r="B538" s="1"/>
      <c r="C538" s="1"/>
      <c r="D538" s="1"/>
      <c r="E538" s="1"/>
      <c r="F538" s="1"/>
      <c r="G538" s="1"/>
      <c r="H538" s="1"/>
      <c r="I538" s="1"/>
      <c r="J538" s="1"/>
      <c r="K538" s="1"/>
      <c r="L538" s="1"/>
      <c r="M538" s="1"/>
      <c r="N538" s="1"/>
      <c r="O538" s="1"/>
      <c r="P538" s="1"/>
      <c r="Q538" s="1"/>
    </row>
    <row r="539" spans="1:17" ht="15.75" customHeight="1">
      <c r="A539" s="1"/>
      <c r="B539" s="1"/>
      <c r="C539" s="1"/>
      <c r="D539" s="1"/>
      <c r="E539" s="1"/>
      <c r="F539" s="1"/>
      <c r="G539" s="1"/>
      <c r="H539" s="1"/>
      <c r="I539" s="1"/>
      <c r="J539" s="1"/>
      <c r="K539" s="1"/>
      <c r="L539" s="1"/>
      <c r="M539" s="1"/>
      <c r="N539" s="1"/>
      <c r="O539" s="1"/>
      <c r="P539" s="1"/>
      <c r="Q539" s="1"/>
    </row>
    <row r="540" spans="1:17" ht="15.75" customHeight="1">
      <c r="A540" s="1"/>
      <c r="B540" s="1"/>
      <c r="C540" s="1"/>
      <c r="D540" s="1"/>
      <c r="E540" s="1"/>
      <c r="F540" s="1"/>
      <c r="G540" s="1"/>
      <c r="H540" s="1"/>
      <c r="I540" s="1"/>
      <c r="J540" s="1"/>
      <c r="K540" s="1"/>
      <c r="L540" s="1"/>
      <c r="M540" s="1"/>
      <c r="N540" s="1"/>
      <c r="O540" s="1"/>
      <c r="P540" s="1"/>
      <c r="Q540" s="1"/>
    </row>
    <row r="541" spans="1:17" ht="15.75" customHeight="1">
      <c r="A541" s="1"/>
      <c r="B541" s="1"/>
      <c r="C541" s="1"/>
      <c r="D541" s="1"/>
      <c r="E541" s="1"/>
      <c r="F541" s="1"/>
      <c r="G541" s="1"/>
      <c r="H541" s="1"/>
      <c r="I541" s="1"/>
      <c r="J541" s="1"/>
      <c r="K541" s="1"/>
      <c r="L541" s="1"/>
      <c r="M541" s="1"/>
      <c r="N541" s="1"/>
      <c r="O541" s="1"/>
      <c r="P541" s="1"/>
      <c r="Q541" s="1"/>
    </row>
    <row r="542" spans="1:17" ht="15.75" customHeight="1">
      <c r="A542" s="1"/>
      <c r="B542" s="1"/>
      <c r="C542" s="1"/>
      <c r="D542" s="1"/>
      <c r="E542" s="1"/>
      <c r="F542" s="1"/>
      <c r="G542" s="1"/>
      <c r="H542" s="1"/>
      <c r="I542" s="1"/>
      <c r="J542" s="1"/>
      <c r="K542" s="1"/>
      <c r="L542" s="1"/>
      <c r="M542" s="1"/>
      <c r="N542" s="1"/>
      <c r="O542" s="1"/>
      <c r="P542" s="1"/>
      <c r="Q542" s="1"/>
    </row>
    <row r="543" spans="1:17" ht="15.75" customHeight="1">
      <c r="A543" s="1"/>
      <c r="B543" s="1"/>
      <c r="C543" s="1"/>
      <c r="D543" s="1"/>
      <c r="E543" s="1"/>
      <c r="F543" s="1"/>
      <c r="G543" s="1"/>
      <c r="H543" s="1"/>
      <c r="I543" s="1"/>
      <c r="J543" s="1"/>
      <c r="K543" s="1"/>
      <c r="L543" s="1"/>
      <c r="M543" s="1"/>
      <c r="N543" s="1"/>
      <c r="O543" s="1"/>
      <c r="P543" s="1"/>
      <c r="Q543" s="1"/>
    </row>
    <row r="544" spans="1:17" ht="15.75" customHeight="1">
      <c r="A544" s="1"/>
      <c r="B544" s="1"/>
      <c r="C544" s="1"/>
      <c r="D544" s="1"/>
      <c r="E544" s="1"/>
      <c r="F544" s="1"/>
      <c r="G544" s="1"/>
      <c r="H544" s="1"/>
      <c r="I544" s="1"/>
      <c r="J544" s="1"/>
      <c r="K544" s="1"/>
      <c r="L544" s="1"/>
      <c r="M544" s="1"/>
      <c r="N544" s="1"/>
      <c r="O544" s="1"/>
      <c r="P544" s="1"/>
      <c r="Q544" s="1"/>
    </row>
    <row r="545" spans="1:17" ht="15.75" customHeight="1">
      <c r="A545" s="1"/>
      <c r="B545" s="1"/>
      <c r="C545" s="1"/>
      <c r="D545" s="1"/>
      <c r="E545" s="1"/>
      <c r="F545" s="1"/>
      <c r="G545" s="1"/>
      <c r="H545" s="1"/>
      <c r="I545" s="1"/>
      <c r="J545" s="1"/>
      <c r="K545" s="1"/>
      <c r="L545" s="1"/>
      <c r="M545" s="1"/>
      <c r="N545" s="1"/>
      <c r="O545" s="1"/>
      <c r="P545" s="1"/>
      <c r="Q545" s="1"/>
    </row>
    <row r="546" spans="1:17" ht="15.75" customHeight="1">
      <c r="A546" s="1"/>
      <c r="B546" s="1"/>
      <c r="C546" s="1"/>
      <c r="D546" s="1"/>
      <c r="E546" s="1"/>
      <c r="F546" s="1"/>
      <c r="G546" s="1"/>
      <c r="H546" s="1"/>
      <c r="I546" s="1"/>
      <c r="J546" s="1"/>
      <c r="K546" s="1"/>
      <c r="L546" s="1"/>
      <c r="M546" s="1"/>
      <c r="N546" s="1"/>
      <c r="O546" s="1"/>
      <c r="P546" s="1"/>
      <c r="Q546" s="1"/>
    </row>
    <row r="547" spans="1:17" ht="15.75" customHeight="1">
      <c r="A547" s="1"/>
      <c r="B547" s="1"/>
      <c r="C547" s="1"/>
      <c r="D547" s="1"/>
      <c r="E547" s="1"/>
      <c r="F547" s="1"/>
      <c r="G547" s="1"/>
      <c r="H547" s="1"/>
      <c r="I547" s="1"/>
      <c r="J547" s="1"/>
      <c r="K547" s="1"/>
      <c r="L547" s="1"/>
      <c r="M547" s="1"/>
      <c r="N547" s="1"/>
      <c r="O547" s="1"/>
      <c r="P547" s="1"/>
      <c r="Q547" s="1"/>
    </row>
    <row r="548" spans="1:17" ht="15.75" customHeight="1">
      <c r="A548" s="1"/>
      <c r="B548" s="1"/>
      <c r="C548" s="1"/>
      <c r="D548" s="1"/>
      <c r="E548" s="1"/>
      <c r="F548" s="1"/>
      <c r="G548" s="1"/>
      <c r="H548" s="1"/>
      <c r="I548" s="1"/>
      <c r="J548" s="1"/>
      <c r="K548" s="1"/>
      <c r="L548" s="1"/>
      <c r="M548" s="1"/>
      <c r="N548" s="1"/>
      <c r="O548" s="1"/>
      <c r="P548" s="1"/>
      <c r="Q548" s="1"/>
    </row>
    <row r="549" spans="1:17" ht="15.75" customHeight="1">
      <c r="A549" s="1"/>
      <c r="B549" s="1"/>
      <c r="C549" s="1"/>
      <c r="D549" s="1"/>
      <c r="E549" s="1"/>
      <c r="F549" s="1"/>
      <c r="G549" s="1"/>
      <c r="H549" s="1"/>
      <c r="I549" s="1"/>
      <c r="J549" s="1"/>
      <c r="K549" s="1"/>
      <c r="L549" s="1"/>
      <c r="M549" s="1"/>
      <c r="N549" s="1"/>
      <c r="O549" s="1"/>
      <c r="P549" s="1"/>
      <c r="Q549" s="1"/>
    </row>
    <row r="550" spans="1:17" ht="15.75" customHeight="1">
      <c r="A550" s="1"/>
      <c r="B550" s="1"/>
      <c r="C550" s="1"/>
      <c r="D550" s="1"/>
      <c r="E550" s="1"/>
      <c r="F550" s="1"/>
      <c r="G550" s="1"/>
      <c r="H550" s="1"/>
      <c r="I550" s="1"/>
      <c r="J550" s="1"/>
      <c r="K550" s="1"/>
      <c r="L550" s="1"/>
      <c r="M550" s="1"/>
      <c r="N550" s="1"/>
      <c r="O550" s="1"/>
      <c r="P550" s="1"/>
      <c r="Q550" s="1"/>
    </row>
    <row r="551" spans="1:17" ht="15.75" customHeight="1">
      <c r="A551" s="1"/>
      <c r="B551" s="1"/>
      <c r="C551" s="1"/>
      <c r="D551" s="1"/>
      <c r="E551" s="1"/>
      <c r="F551" s="1"/>
      <c r="G551" s="1"/>
      <c r="H551" s="1"/>
      <c r="I551" s="1"/>
      <c r="J551" s="1"/>
      <c r="K551" s="1"/>
      <c r="L551" s="1"/>
      <c r="M551" s="1"/>
      <c r="N551" s="1"/>
      <c r="O551" s="1"/>
      <c r="P551" s="1"/>
      <c r="Q551" s="1"/>
    </row>
    <row r="552" spans="1:17" ht="15.75" customHeight="1">
      <c r="A552" s="1"/>
      <c r="B552" s="1"/>
      <c r="C552" s="1"/>
      <c r="D552" s="1"/>
      <c r="E552" s="1"/>
      <c r="F552" s="1"/>
      <c r="G552" s="1"/>
      <c r="H552" s="1"/>
      <c r="I552" s="1"/>
      <c r="J552" s="1"/>
      <c r="K552" s="1"/>
      <c r="L552" s="1"/>
      <c r="M552" s="1"/>
      <c r="N552" s="1"/>
      <c r="O552" s="1"/>
      <c r="P552" s="1"/>
      <c r="Q552" s="1"/>
    </row>
    <row r="553" spans="1:17" ht="15.75" customHeight="1">
      <c r="A553" s="1"/>
      <c r="B553" s="1"/>
      <c r="C553" s="1"/>
      <c r="D553" s="1"/>
      <c r="E553" s="1"/>
      <c r="F553" s="1"/>
      <c r="G553" s="1"/>
      <c r="H553" s="1"/>
      <c r="I553" s="1"/>
      <c r="J553" s="1"/>
      <c r="K553" s="1"/>
      <c r="L553" s="1"/>
      <c r="M553" s="1"/>
      <c r="N553" s="1"/>
      <c r="O553" s="1"/>
      <c r="P553" s="1"/>
      <c r="Q553" s="1"/>
    </row>
    <row r="554" spans="1:17" ht="15.75" customHeight="1">
      <c r="A554" s="1"/>
      <c r="B554" s="1"/>
      <c r="C554" s="1"/>
      <c r="D554" s="1"/>
      <c r="E554" s="1"/>
      <c r="F554" s="1"/>
      <c r="G554" s="1"/>
      <c r="H554" s="1"/>
      <c r="I554" s="1"/>
      <c r="J554" s="1"/>
      <c r="K554" s="1"/>
      <c r="L554" s="1"/>
      <c r="M554" s="1"/>
      <c r="N554" s="1"/>
      <c r="O554" s="1"/>
      <c r="P554" s="1"/>
      <c r="Q554" s="1"/>
    </row>
    <row r="555" spans="1:17" ht="15.75" customHeight="1">
      <c r="A555" s="1"/>
      <c r="B555" s="1"/>
      <c r="C555" s="1"/>
      <c r="D555" s="1"/>
      <c r="E555" s="1"/>
      <c r="F555" s="1"/>
      <c r="G555" s="1"/>
      <c r="H555" s="1"/>
      <c r="I555" s="1"/>
      <c r="J555" s="1"/>
      <c r="K555" s="1"/>
      <c r="L555" s="1"/>
      <c r="M555" s="1"/>
      <c r="N555" s="1"/>
      <c r="O555" s="1"/>
      <c r="P555" s="1"/>
      <c r="Q555" s="1"/>
    </row>
    <row r="556" spans="1:17" ht="15.75" customHeight="1">
      <c r="A556" s="1"/>
      <c r="B556" s="1"/>
      <c r="C556" s="1"/>
      <c r="D556" s="1"/>
      <c r="E556" s="1"/>
      <c r="F556" s="1"/>
      <c r="G556" s="1"/>
      <c r="H556" s="1"/>
      <c r="I556" s="1"/>
      <c r="J556" s="1"/>
      <c r="K556" s="1"/>
      <c r="L556" s="1"/>
      <c r="M556" s="1"/>
      <c r="N556" s="1"/>
      <c r="O556" s="1"/>
      <c r="P556" s="1"/>
      <c r="Q556" s="1"/>
    </row>
    <row r="557" spans="1:17" ht="15.75" customHeight="1">
      <c r="A557" s="1"/>
      <c r="B557" s="1"/>
      <c r="C557" s="1"/>
      <c r="D557" s="1"/>
      <c r="E557" s="1"/>
      <c r="F557" s="1"/>
      <c r="G557" s="1"/>
      <c r="H557" s="1"/>
      <c r="I557" s="1"/>
      <c r="J557" s="1"/>
      <c r="K557" s="1"/>
      <c r="L557" s="1"/>
      <c r="M557" s="1"/>
      <c r="N557" s="1"/>
      <c r="O557" s="1"/>
      <c r="P557" s="1"/>
      <c r="Q557" s="1"/>
    </row>
    <row r="558" spans="1:17" ht="15.75" customHeight="1">
      <c r="A558" s="1"/>
      <c r="B558" s="1"/>
      <c r="C558" s="1"/>
      <c r="D558" s="1"/>
      <c r="E558" s="1"/>
      <c r="F558" s="1"/>
      <c r="G558" s="1"/>
      <c r="H558" s="1"/>
      <c r="I558" s="1"/>
      <c r="J558" s="1"/>
      <c r="K558" s="1"/>
      <c r="L558" s="1"/>
      <c r="M558" s="1"/>
      <c r="N558" s="1"/>
      <c r="O558" s="1"/>
      <c r="P558" s="1"/>
      <c r="Q558" s="1"/>
    </row>
    <row r="559" spans="1:17" ht="15.75" customHeight="1">
      <c r="A559" s="1"/>
      <c r="B559" s="1"/>
      <c r="C559" s="1"/>
      <c r="D559" s="1"/>
      <c r="E559" s="1"/>
      <c r="F559" s="1"/>
      <c r="G559" s="1"/>
      <c r="H559" s="1"/>
      <c r="I559" s="1"/>
      <c r="J559" s="1"/>
      <c r="K559" s="1"/>
      <c r="L559" s="1"/>
      <c r="M559" s="1"/>
      <c r="N559" s="1"/>
      <c r="O559" s="1"/>
      <c r="P559" s="1"/>
      <c r="Q559" s="1"/>
    </row>
    <row r="560" spans="1:17" ht="15.75" customHeight="1">
      <c r="A560" s="1"/>
      <c r="B560" s="1"/>
      <c r="C560" s="1"/>
      <c r="D560" s="1"/>
      <c r="E560" s="1"/>
      <c r="F560" s="1"/>
      <c r="G560" s="1"/>
      <c r="H560" s="1"/>
      <c r="I560" s="1"/>
      <c r="J560" s="1"/>
      <c r="K560" s="1"/>
      <c r="L560" s="1"/>
      <c r="M560" s="1"/>
      <c r="N560" s="1"/>
      <c r="O560" s="1"/>
      <c r="P560" s="1"/>
      <c r="Q560" s="1"/>
    </row>
    <row r="561" spans="1:17" ht="15.75" customHeight="1">
      <c r="A561" s="1"/>
      <c r="B561" s="1"/>
      <c r="C561" s="1"/>
      <c r="D561" s="1"/>
      <c r="E561" s="1"/>
      <c r="F561" s="1"/>
      <c r="G561" s="1"/>
      <c r="H561" s="1"/>
      <c r="I561" s="1"/>
      <c r="J561" s="1"/>
      <c r="K561" s="1"/>
      <c r="L561" s="1"/>
      <c r="M561" s="1"/>
      <c r="N561" s="1"/>
      <c r="O561" s="1"/>
      <c r="P561" s="1"/>
      <c r="Q561" s="1"/>
    </row>
    <row r="562" spans="1:17" ht="15.75" customHeight="1">
      <c r="A562" s="1"/>
      <c r="B562" s="1"/>
      <c r="C562" s="1"/>
      <c r="D562" s="1"/>
      <c r="E562" s="1"/>
      <c r="F562" s="1"/>
      <c r="G562" s="1"/>
      <c r="H562" s="1"/>
      <c r="I562" s="1"/>
      <c r="J562" s="1"/>
      <c r="K562" s="1"/>
      <c r="L562" s="1"/>
      <c r="M562" s="1"/>
      <c r="N562" s="1"/>
      <c r="O562" s="1"/>
      <c r="P562" s="1"/>
      <c r="Q562" s="1"/>
    </row>
    <row r="563" spans="1:17" ht="15.75" customHeight="1">
      <c r="A563" s="1"/>
      <c r="B563" s="1"/>
      <c r="C563" s="1"/>
      <c r="D563" s="1"/>
      <c r="E563" s="1"/>
      <c r="F563" s="1"/>
      <c r="G563" s="1"/>
      <c r="H563" s="1"/>
      <c r="I563" s="1"/>
      <c r="J563" s="1"/>
      <c r="K563" s="1"/>
      <c r="L563" s="1"/>
      <c r="M563" s="1"/>
      <c r="N563" s="1"/>
      <c r="O563" s="1"/>
      <c r="P563" s="1"/>
      <c r="Q563" s="1"/>
    </row>
    <row r="564" spans="1:17" ht="15.75" customHeight="1">
      <c r="A564" s="1"/>
      <c r="B564" s="1"/>
      <c r="C564" s="1"/>
      <c r="D564" s="1"/>
      <c r="E564" s="1"/>
      <c r="F564" s="1"/>
      <c r="G564" s="1"/>
      <c r="H564" s="1"/>
      <c r="I564" s="1"/>
      <c r="J564" s="1"/>
      <c r="K564" s="1"/>
      <c r="L564" s="1"/>
      <c r="M564" s="1"/>
      <c r="N564" s="1"/>
      <c r="O564" s="1"/>
      <c r="P564" s="1"/>
      <c r="Q564" s="1"/>
    </row>
    <row r="565" spans="1:17" ht="15.75" customHeight="1">
      <c r="A565" s="1"/>
      <c r="B565" s="1"/>
      <c r="C565" s="1"/>
      <c r="D565" s="1"/>
      <c r="E565" s="1"/>
      <c r="F565" s="1"/>
      <c r="G565" s="1"/>
      <c r="H565" s="1"/>
      <c r="I565" s="1"/>
      <c r="J565" s="1"/>
      <c r="K565" s="1"/>
      <c r="L565" s="1"/>
      <c r="M565" s="1"/>
      <c r="N565" s="1"/>
      <c r="O565" s="1"/>
      <c r="P565" s="1"/>
      <c r="Q565" s="1"/>
    </row>
    <row r="566" spans="1:17" ht="15.75" customHeight="1">
      <c r="A566" s="1"/>
      <c r="B566" s="1"/>
      <c r="C566" s="1"/>
      <c r="D566" s="1"/>
      <c r="E566" s="1"/>
      <c r="F566" s="1"/>
      <c r="G566" s="1"/>
      <c r="H566" s="1"/>
      <c r="I566" s="1"/>
      <c r="J566" s="1"/>
      <c r="K566" s="1"/>
      <c r="L566" s="1"/>
      <c r="M566" s="1"/>
      <c r="N566" s="1"/>
      <c r="O566" s="1"/>
      <c r="P566" s="1"/>
      <c r="Q566" s="1"/>
    </row>
    <row r="567" spans="1:17" ht="15.75" customHeight="1">
      <c r="A567" s="1"/>
      <c r="B567" s="1"/>
      <c r="C567" s="1"/>
      <c r="D567" s="1"/>
      <c r="E567" s="1"/>
      <c r="F567" s="1"/>
      <c r="G567" s="1"/>
      <c r="H567" s="1"/>
      <c r="I567" s="1"/>
      <c r="J567" s="1"/>
      <c r="K567" s="1"/>
      <c r="L567" s="1"/>
      <c r="M567" s="1"/>
      <c r="N567" s="1"/>
      <c r="O567" s="1"/>
      <c r="P567" s="1"/>
      <c r="Q567" s="1"/>
    </row>
    <row r="568" spans="1:17" ht="15.75" customHeight="1">
      <c r="A568" s="1"/>
      <c r="B568" s="1"/>
      <c r="C568" s="1"/>
      <c r="D568" s="1"/>
      <c r="E568" s="1"/>
      <c r="F568" s="1"/>
      <c r="G568" s="1"/>
      <c r="H568" s="1"/>
      <c r="I568" s="1"/>
      <c r="J568" s="1"/>
      <c r="K568" s="1"/>
      <c r="L568" s="1"/>
      <c r="M568" s="1"/>
      <c r="N568" s="1"/>
      <c r="O568" s="1"/>
      <c r="P568" s="1"/>
      <c r="Q568" s="1"/>
    </row>
    <row r="569" spans="1:17" ht="15.75" customHeight="1">
      <c r="A569" s="1"/>
      <c r="B569" s="1"/>
      <c r="C569" s="1"/>
      <c r="D569" s="1"/>
      <c r="E569" s="1"/>
      <c r="F569" s="1"/>
      <c r="G569" s="1"/>
      <c r="H569" s="1"/>
      <c r="I569" s="1"/>
      <c r="J569" s="1"/>
      <c r="K569" s="1"/>
      <c r="L569" s="1"/>
      <c r="M569" s="1"/>
      <c r="N569" s="1"/>
      <c r="O569" s="1"/>
      <c r="P569" s="1"/>
      <c r="Q569" s="1"/>
    </row>
    <row r="570" spans="1:17" ht="15.75" customHeight="1">
      <c r="A570" s="1"/>
      <c r="B570" s="1"/>
      <c r="C570" s="1"/>
      <c r="D570" s="1"/>
      <c r="E570" s="1"/>
      <c r="F570" s="1"/>
      <c r="G570" s="1"/>
      <c r="H570" s="1"/>
      <c r="I570" s="1"/>
      <c r="J570" s="1"/>
      <c r="K570" s="1"/>
      <c r="L570" s="1"/>
      <c r="M570" s="1"/>
      <c r="N570" s="1"/>
      <c r="O570" s="1"/>
      <c r="P570" s="1"/>
      <c r="Q570" s="1"/>
    </row>
    <row r="571" spans="1:17" ht="15.75" customHeight="1">
      <c r="A571" s="1"/>
      <c r="B571" s="1"/>
      <c r="C571" s="1"/>
      <c r="D571" s="1"/>
      <c r="E571" s="1"/>
      <c r="F571" s="1"/>
      <c r="G571" s="1"/>
      <c r="H571" s="1"/>
      <c r="I571" s="1"/>
      <c r="J571" s="1"/>
      <c r="K571" s="1"/>
      <c r="L571" s="1"/>
      <c r="M571" s="1"/>
      <c r="N571" s="1"/>
      <c r="O571" s="1"/>
      <c r="P571" s="1"/>
      <c r="Q571" s="1"/>
    </row>
    <row r="572" spans="1:17" ht="15.75" customHeight="1">
      <c r="A572" s="1"/>
      <c r="B572" s="1"/>
      <c r="C572" s="1"/>
      <c r="D572" s="1"/>
      <c r="E572" s="1"/>
      <c r="F572" s="1"/>
      <c r="G572" s="1"/>
      <c r="H572" s="1"/>
      <c r="I572" s="1"/>
      <c r="J572" s="1"/>
      <c r="K572" s="1"/>
      <c r="L572" s="1"/>
      <c r="M572" s="1"/>
      <c r="N572" s="1"/>
      <c r="O572" s="1"/>
      <c r="P572" s="1"/>
      <c r="Q572" s="1"/>
    </row>
    <row r="573" spans="1:17" ht="15.75" customHeight="1">
      <c r="A573" s="1"/>
      <c r="B573" s="1"/>
      <c r="C573" s="1"/>
      <c r="D573" s="1"/>
      <c r="E573" s="1"/>
      <c r="F573" s="1"/>
      <c r="G573" s="1"/>
      <c r="H573" s="1"/>
      <c r="I573" s="1"/>
      <c r="J573" s="1"/>
      <c r="K573" s="1"/>
      <c r="L573" s="1"/>
      <c r="M573" s="1"/>
      <c r="N573" s="1"/>
      <c r="O573" s="1"/>
      <c r="P573" s="1"/>
      <c r="Q573" s="1"/>
    </row>
    <row r="574" spans="1:17" ht="15.75" customHeight="1">
      <c r="A574" s="1"/>
      <c r="B574" s="1"/>
      <c r="C574" s="1"/>
      <c r="D574" s="1"/>
      <c r="E574" s="1"/>
      <c r="F574" s="1"/>
      <c r="G574" s="1"/>
      <c r="H574" s="1"/>
      <c r="I574" s="1"/>
      <c r="J574" s="1"/>
      <c r="K574" s="1"/>
      <c r="L574" s="1"/>
      <c r="M574" s="1"/>
      <c r="N574" s="1"/>
      <c r="O574" s="1"/>
      <c r="P574" s="1"/>
      <c r="Q574" s="1"/>
    </row>
    <row r="575" spans="1:17" ht="15.75" customHeight="1">
      <c r="A575" s="1"/>
      <c r="B575" s="1"/>
      <c r="C575" s="1"/>
      <c r="D575" s="1"/>
      <c r="E575" s="1"/>
      <c r="F575" s="1"/>
      <c r="G575" s="1"/>
      <c r="H575" s="1"/>
      <c r="I575" s="1"/>
      <c r="J575" s="1"/>
      <c r="K575" s="1"/>
      <c r="L575" s="1"/>
      <c r="M575" s="1"/>
      <c r="N575" s="1"/>
      <c r="O575" s="1"/>
      <c r="P575" s="1"/>
      <c r="Q575" s="1"/>
    </row>
    <row r="576" spans="1:17" ht="15.75" customHeight="1">
      <c r="A576" s="1"/>
      <c r="B576" s="1"/>
      <c r="C576" s="1"/>
      <c r="D576" s="1"/>
      <c r="E576" s="1"/>
      <c r="F576" s="1"/>
      <c r="G576" s="1"/>
      <c r="H576" s="1"/>
      <c r="I576" s="1"/>
      <c r="J576" s="1"/>
      <c r="K576" s="1"/>
      <c r="L576" s="1"/>
      <c r="M576" s="1"/>
      <c r="N576" s="1"/>
      <c r="O576" s="1"/>
      <c r="P576" s="1"/>
      <c r="Q576" s="1"/>
    </row>
    <row r="577" spans="1:17" ht="15.75" customHeight="1">
      <c r="A577" s="1"/>
      <c r="B577" s="1"/>
      <c r="C577" s="1"/>
      <c r="D577" s="1"/>
      <c r="E577" s="1"/>
      <c r="F577" s="1"/>
      <c r="G577" s="1"/>
      <c r="H577" s="1"/>
      <c r="I577" s="1"/>
      <c r="J577" s="1"/>
      <c r="K577" s="1"/>
      <c r="L577" s="1"/>
      <c r="M577" s="1"/>
      <c r="N577" s="1"/>
      <c r="O577" s="1"/>
      <c r="P577" s="1"/>
      <c r="Q577" s="1"/>
    </row>
    <row r="578" spans="1:17" ht="15.75" customHeight="1">
      <c r="A578" s="1"/>
      <c r="B578" s="1"/>
      <c r="C578" s="1"/>
      <c r="D578" s="1"/>
      <c r="E578" s="1"/>
      <c r="F578" s="1"/>
      <c r="G578" s="1"/>
      <c r="H578" s="1"/>
      <c r="I578" s="1"/>
      <c r="J578" s="1"/>
      <c r="K578" s="1"/>
      <c r="L578" s="1"/>
      <c r="M578" s="1"/>
      <c r="N578" s="1"/>
      <c r="O578" s="1"/>
      <c r="P578" s="1"/>
      <c r="Q578" s="1"/>
    </row>
    <row r="579" spans="1:17" ht="15.75" customHeight="1">
      <c r="A579" s="1"/>
      <c r="B579" s="1"/>
      <c r="C579" s="1"/>
      <c r="D579" s="1"/>
      <c r="E579" s="1"/>
      <c r="F579" s="1"/>
      <c r="G579" s="1"/>
      <c r="H579" s="1"/>
      <c r="I579" s="1"/>
      <c r="J579" s="1"/>
      <c r="K579" s="1"/>
      <c r="L579" s="1"/>
      <c r="M579" s="1"/>
      <c r="N579" s="1"/>
      <c r="O579" s="1"/>
      <c r="P579" s="1"/>
      <c r="Q579" s="1"/>
    </row>
    <row r="580" spans="1:17" ht="15.75" customHeight="1">
      <c r="A580" s="1"/>
      <c r="B580" s="1"/>
      <c r="C580" s="1"/>
      <c r="D580" s="1"/>
      <c r="E580" s="1"/>
      <c r="F580" s="1"/>
      <c r="G580" s="1"/>
      <c r="H580" s="1"/>
      <c r="I580" s="1"/>
      <c r="J580" s="1"/>
      <c r="K580" s="1"/>
      <c r="L580" s="1"/>
      <c r="M580" s="1"/>
      <c r="N580" s="1"/>
      <c r="O580" s="1"/>
      <c r="P580" s="1"/>
      <c r="Q580" s="1"/>
    </row>
    <row r="581" spans="1:17" ht="15.75" customHeight="1">
      <c r="A581" s="1"/>
      <c r="B581" s="1"/>
      <c r="C581" s="1"/>
      <c r="D581" s="1"/>
      <c r="E581" s="1"/>
      <c r="F581" s="1"/>
      <c r="G581" s="1"/>
      <c r="H581" s="1"/>
      <c r="I581" s="1"/>
      <c r="J581" s="1"/>
      <c r="K581" s="1"/>
      <c r="L581" s="1"/>
      <c r="M581" s="1"/>
      <c r="N581" s="1"/>
      <c r="O581" s="1"/>
      <c r="P581" s="1"/>
      <c r="Q581" s="1"/>
    </row>
    <row r="582" spans="1:17" ht="15.75" customHeight="1">
      <c r="A582" s="1"/>
      <c r="B582" s="1"/>
      <c r="C582" s="1"/>
      <c r="D582" s="1"/>
      <c r="E582" s="1"/>
      <c r="F582" s="1"/>
      <c r="G582" s="1"/>
      <c r="H582" s="1"/>
      <c r="I582" s="1"/>
      <c r="J582" s="1"/>
      <c r="K582" s="1"/>
      <c r="L582" s="1"/>
      <c r="M582" s="1"/>
      <c r="N582" s="1"/>
      <c r="O582" s="1"/>
      <c r="P582" s="1"/>
      <c r="Q582" s="1"/>
    </row>
    <row r="583" spans="1:17" ht="15.75" customHeight="1">
      <c r="A583" s="1"/>
      <c r="B583" s="1"/>
      <c r="C583" s="1"/>
      <c r="D583" s="1"/>
      <c r="E583" s="1"/>
      <c r="F583" s="1"/>
      <c r="G583" s="1"/>
      <c r="H583" s="1"/>
      <c r="I583" s="1"/>
      <c r="J583" s="1"/>
      <c r="K583" s="1"/>
      <c r="L583" s="1"/>
      <c r="M583" s="1"/>
      <c r="N583" s="1"/>
      <c r="O583" s="1"/>
      <c r="P583" s="1"/>
      <c r="Q583" s="1"/>
    </row>
    <row r="584" spans="1:17" ht="15.75" customHeight="1">
      <c r="A584" s="1"/>
      <c r="B584" s="1"/>
      <c r="C584" s="1"/>
      <c r="D584" s="1"/>
      <c r="E584" s="1"/>
      <c r="F584" s="1"/>
      <c r="G584" s="1"/>
      <c r="H584" s="1"/>
      <c r="I584" s="1"/>
      <c r="J584" s="1"/>
      <c r="K584" s="1"/>
      <c r="L584" s="1"/>
      <c r="M584" s="1"/>
      <c r="N584" s="1"/>
      <c r="O584" s="1"/>
      <c r="P584" s="1"/>
      <c r="Q584" s="1"/>
    </row>
    <row r="585" spans="1:17" ht="15.75" customHeight="1">
      <c r="A585" s="1"/>
      <c r="B585" s="1"/>
      <c r="C585" s="1"/>
      <c r="D585" s="1"/>
      <c r="E585" s="1"/>
      <c r="F585" s="1"/>
      <c r="G585" s="1"/>
      <c r="H585" s="1"/>
      <c r="I585" s="1"/>
      <c r="J585" s="1"/>
      <c r="K585" s="1"/>
      <c r="L585" s="1"/>
      <c r="M585" s="1"/>
      <c r="N585" s="1"/>
      <c r="O585" s="1"/>
      <c r="P585" s="1"/>
      <c r="Q585" s="1"/>
    </row>
    <row r="586" spans="1:17" ht="15.75" customHeight="1">
      <c r="A586" s="1"/>
      <c r="B586" s="1"/>
      <c r="C586" s="1"/>
      <c r="D586" s="1"/>
      <c r="E586" s="1"/>
      <c r="F586" s="1"/>
      <c r="G586" s="1"/>
      <c r="H586" s="1"/>
      <c r="I586" s="1"/>
      <c r="J586" s="1"/>
      <c r="K586" s="1"/>
      <c r="L586" s="1"/>
      <c r="M586" s="1"/>
      <c r="N586" s="1"/>
      <c r="O586" s="1"/>
      <c r="P586" s="1"/>
      <c r="Q586" s="1"/>
    </row>
    <row r="587" spans="1:17" ht="15.75" customHeight="1">
      <c r="A587" s="1"/>
      <c r="B587" s="1"/>
      <c r="C587" s="1"/>
      <c r="D587" s="1"/>
      <c r="E587" s="1"/>
      <c r="F587" s="1"/>
      <c r="G587" s="1"/>
      <c r="H587" s="1"/>
      <c r="I587" s="1"/>
      <c r="J587" s="1"/>
      <c r="K587" s="1"/>
      <c r="L587" s="1"/>
      <c r="M587" s="1"/>
      <c r="N587" s="1"/>
      <c r="O587" s="1"/>
      <c r="P587" s="1"/>
      <c r="Q587" s="1"/>
    </row>
    <row r="588" spans="1:17" ht="15.75" customHeight="1">
      <c r="A588" s="1"/>
      <c r="B588" s="1"/>
      <c r="C588" s="1"/>
      <c r="D588" s="1"/>
      <c r="E588" s="1"/>
      <c r="F588" s="1"/>
      <c r="G588" s="1"/>
      <c r="H588" s="1"/>
      <c r="I588" s="1"/>
      <c r="J588" s="1"/>
      <c r="K588" s="1"/>
      <c r="L588" s="1"/>
      <c r="M588" s="1"/>
      <c r="N588" s="1"/>
      <c r="O588" s="1"/>
      <c r="P588" s="1"/>
      <c r="Q588" s="1"/>
    </row>
    <row r="589" spans="1:17" ht="15.75" customHeight="1">
      <c r="A589" s="1"/>
      <c r="B589" s="1"/>
      <c r="C589" s="1"/>
      <c r="D589" s="1"/>
      <c r="E589" s="1"/>
      <c r="F589" s="1"/>
      <c r="G589" s="1"/>
      <c r="H589" s="1"/>
      <c r="I589" s="1"/>
      <c r="J589" s="1"/>
      <c r="K589" s="1"/>
      <c r="L589" s="1"/>
      <c r="M589" s="1"/>
      <c r="N589" s="1"/>
      <c r="O589" s="1"/>
      <c r="P589" s="1"/>
      <c r="Q589" s="1"/>
    </row>
    <row r="590" spans="1:17" ht="15.75" customHeight="1">
      <c r="A590" s="1"/>
      <c r="B590" s="1"/>
      <c r="C590" s="1"/>
      <c r="D590" s="1"/>
      <c r="E590" s="1"/>
      <c r="F590" s="1"/>
      <c r="G590" s="1"/>
      <c r="H590" s="1"/>
      <c r="I590" s="1"/>
      <c r="J590" s="1"/>
      <c r="K590" s="1"/>
      <c r="L590" s="1"/>
      <c r="M590" s="1"/>
      <c r="N590" s="1"/>
      <c r="O590" s="1"/>
      <c r="P590" s="1"/>
      <c r="Q590" s="1"/>
    </row>
    <row r="591" spans="1:17" ht="15.75" customHeight="1">
      <c r="A591" s="1"/>
      <c r="B591" s="1"/>
      <c r="C591" s="1"/>
      <c r="D591" s="1"/>
      <c r="E591" s="1"/>
      <c r="F591" s="1"/>
      <c r="G591" s="1"/>
      <c r="H591" s="1"/>
      <c r="I591" s="1"/>
      <c r="J591" s="1"/>
      <c r="K591" s="1"/>
      <c r="L591" s="1"/>
      <c r="M591" s="1"/>
      <c r="N591" s="1"/>
      <c r="O591" s="1"/>
      <c r="P591" s="1"/>
      <c r="Q591" s="1"/>
    </row>
    <row r="592" spans="1:17" ht="15.75" customHeight="1">
      <c r="A592" s="1"/>
      <c r="B592" s="1"/>
      <c r="C592" s="1"/>
      <c r="D592" s="1"/>
      <c r="E592" s="1"/>
      <c r="F592" s="1"/>
      <c r="G592" s="1"/>
      <c r="H592" s="1"/>
      <c r="I592" s="1"/>
      <c r="J592" s="1"/>
      <c r="K592" s="1"/>
      <c r="L592" s="1"/>
      <c r="M592" s="1"/>
      <c r="N592" s="1"/>
      <c r="O592" s="1"/>
      <c r="P592" s="1"/>
      <c r="Q592" s="1"/>
    </row>
    <row r="593" spans="1:17" ht="15.75" customHeight="1">
      <c r="A593" s="1"/>
      <c r="B593" s="1"/>
      <c r="C593" s="1"/>
      <c r="D593" s="1"/>
      <c r="E593" s="1"/>
      <c r="F593" s="1"/>
      <c r="G593" s="1"/>
      <c r="H593" s="1"/>
      <c r="I593" s="1"/>
      <c r="J593" s="1"/>
      <c r="K593" s="1"/>
      <c r="L593" s="1"/>
      <c r="M593" s="1"/>
      <c r="N593" s="1"/>
      <c r="O593" s="1"/>
      <c r="P593" s="1"/>
      <c r="Q593" s="1"/>
    </row>
    <row r="594" spans="1:17" ht="15.75" customHeight="1">
      <c r="A594" s="1"/>
      <c r="B594" s="1"/>
      <c r="C594" s="1"/>
      <c r="D594" s="1"/>
      <c r="E594" s="1"/>
      <c r="F594" s="1"/>
      <c r="G594" s="1"/>
      <c r="H594" s="1"/>
      <c r="I594" s="1"/>
      <c r="J594" s="1"/>
      <c r="K594" s="1"/>
      <c r="L594" s="1"/>
      <c r="M594" s="1"/>
      <c r="N594" s="1"/>
      <c r="O594" s="1"/>
      <c r="P594" s="1"/>
      <c r="Q594" s="1"/>
    </row>
    <row r="595" spans="1:17" ht="15.75" customHeight="1">
      <c r="A595" s="1"/>
      <c r="B595" s="1"/>
      <c r="C595" s="1"/>
      <c r="D595" s="1"/>
      <c r="E595" s="1"/>
      <c r="F595" s="1"/>
      <c r="G595" s="1"/>
      <c r="H595" s="1"/>
      <c r="I595" s="1"/>
      <c r="J595" s="1"/>
      <c r="K595" s="1"/>
      <c r="L595" s="1"/>
      <c r="M595" s="1"/>
      <c r="N595" s="1"/>
      <c r="O595" s="1"/>
      <c r="P595" s="1"/>
      <c r="Q595" s="1"/>
    </row>
    <row r="596" spans="1:17" ht="15.75" customHeight="1">
      <c r="A596" s="1"/>
      <c r="B596" s="1"/>
      <c r="C596" s="1"/>
      <c r="D596" s="1"/>
      <c r="E596" s="1"/>
      <c r="F596" s="1"/>
      <c r="G596" s="1"/>
      <c r="H596" s="1"/>
      <c r="I596" s="1"/>
      <c r="J596" s="1"/>
      <c r="K596" s="1"/>
      <c r="L596" s="1"/>
      <c r="M596" s="1"/>
      <c r="N596" s="1"/>
      <c r="O596" s="1"/>
      <c r="P596" s="1"/>
      <c r="Q596" s="1"/>
    </row>
    <row r="597" spans="1:17" ht="15.75" customHeight="1">
      <c r="A597" s="1"/>
      <c r="B597" s="1"/>
      <c r="C597" s="1"/>
      <c r="D597" s="1"/>
      <c r="E597" s="1"/>
      <c r="F597" s="1"/>
      <c r="G597" s="1"/>
      <c r="H597" s="1"/>
      <c r="I597" s="1"/>
      <c r="J597" s="1"/>
      <c r="K597" s="1"/>
      <c r="L597" s="1"/>
      <c r="M597" s="1"/>
      <c r="N597" s="1"/>
      <c r="O597" s="1"/>
      <c r="P597" s="1"/>
      <c r="Q597" s="1"/>
    </row>
    <row r="598" spans="1:17" ht="15.75" customHeight="1">
      <c r="A598" s="1"/>
      <c r="B598" s="1"/>
      <c r="C598" s="1"/>
      <c r="D598" s="1"/>
      <c r="E598" s="1"/>
      <c r="F598" s="1"/>
      <c r="G598" s="1"/>
      <c r="H598" s="1"/>
      <c r="I598" s="1"/>
      <c r="J598" s="1"/>
      <c r="K598" s="1"/>
      <c r="L598" s="1"/>
      <c r="M598" s="1"/>
      <c r="N598" s="1"/>
      <c r="O598" s="1"/>
      <c r="P598" s="1"/>
      <c r="Q598" s="1"/>
    </row>
    <row r="599" spans="1:17" ht="15.75" customHeight="1">
      <c r="A599" s="1"/>
      <c r="B599" s="1"/>
      <c r="C599" s="1"/>
      <c r="D599" s="1"/>
      <c r="E599" s="1"/>
      <c r="F599" s="1"/>
      <c r="G599" s="1"/>
      <c r="H599" s="1"/>
      <c r="I599" s="1"/>
      <c r="J599" s="1"/>
      <c r="K599" s="1"/>
      <c r="L599" s="1"/>
      <c r="M599" s="1"/>
      <c r="N599" s="1"/>
      <c r="O599" s="1"/>
      <c r="P599" s="1"/>
      <c r="Q599" s="1"/>
    </row>
    <row r="600" spans="1:17" ht="15.75" customHeight="1">
      <c r="A600" s="1"/>
      <c r="B600" s="1"/>
      <c r="C600" s="1"/>
      <c r="D600" s="1"/>
      <c r="E600" s="1"/>
      <c r="F600" s="1"/>
      <c r="G600" s="1"/>
      <c r="H600" s="1"/>
      <c r="I600" s="1"/>
      <c r="J600" s="1"/>
      <c r="K600" s="1"/>
      <c r="L600" s="1"/>
      <c r="M600" s="1"/>
      <c r="N600" s="1"/>
      <c r="O600" s="1"/>
      <c r="P600" s="1"/>
      <c r="Q600" s="1"/>
    </row>
    <row r="601" spans="1:17" ht="15.75" customHeight="1">
      <c r="A601" s="1"/>
      <c r="B601" s="1"/>
      <c r="C601" s="1"/>
      <c r="D601" s="1"/>
      <c r="E601" s="1"/>
      <c r="F601" s="1"/>
      <c r="G601" s="1"/>
      <c r="H601" s="1"/>
      <c r="I601" s="1"/>
      <c r="J601" s="1"/>
      <c r="K601" s="1"/>
      <c r="L601" s="1"/>
      <c r="M601" s="1"/>
      <c r="N601" s="1"/>
      <c r="O601" s="1"/>
      <c r="P601" s="1"/>
      <c r="Q601" s="1"/>
    </row>
    <row r="602" spans="1:17" ht="15.75" customHeight="1">
      <c r="A602" s="1"/>
      <c r="B602" s="1"/>
      <c r="C602" s="1"/>
      <c r="D602" s="1"/>
      <c r="E602" s="1"/>
      <c r="F602" s="1"/>
      <c r="G602" s="1"/>
      <c r="H602" s="1"/>
      <c r="I602" s="1"/>
      <c r="J602" s="1"/>
      <c r="K602" s="1"/>
      <c r="L602" s="1"/>
      <c r="M602" s="1"/>
      <c r="N602" s="1"/>
      <c r="O602" s="1"/>
      <c r="P602" s="1"/>
      <c r="Q602" s="1"/>
    </row>
    <row r="603" spans="1:17" ht="15.75" customHeight="1">
      <c r="A603" s="1"/>
      <c r="B603" s="1"/>
      <c r="C603" s="1"/>
      <c r="D603" s="1"/>
      <c r="E603" s="1"/>
      <c r="F603" s="1"/>
      <c r="G603" s="1"/>
      <c r="H603" s="1"/>
      <c r="I603" s="1"/>
      <c r="J603" s="1"/>
      <c r="K603" s="1"/>
      <c r="L603" s="1"/>
      <c r="M603" s="1"/>
      <c r="N603" s="1"/>
      <c r="O603" s="1"/>
      <c r="P603" s="1"/>
      <c r="Q603" s="1"/>
    </row>
    <row r="604" spans="1:17" ht="15.75" customHeight="1">
      <c r="A604" s="1"/>
      <c r="B604" s="1"/>
      <c r="C604" s="1"/>
      <c r="D604" s="1"/>
      <c r="E604" s="1"/>
      <c r="F604" s="1"/>
      <c r="G604" s="1"/>
      <c r="H604" s="1"/>
      <c r="I604" s="1"/>
      <c r="J604" s="1"/>
      <c r="K604" s="1"/>
      <c r="L604" s="1"/>
      <c r="M604" s="1"/>
      <c r="N604" s="1"/>
      <c r="O604" s="1"/>
      <c r="P604" s="1"/>
      <c r="Q604" s="1"/>
    </row>
    <row r="605" spans="1:17" ht="15.75" customHeight="1">
      <c r="A605" s="1"/>
      <c r="B605" s="1"/>
      <c r="C605" s="1"/>
      <c r="D605" s="1"/>
      <c r="E605" s="1"/>
      <c r="F605" s="1"/>
      <c r="G605" s="1"/>
      <c r="H605" s="1"/>
      <c r="I605" s="1"/>
      <c r="J605" s="1"/>
      <c r="K605" s="1"/>
      <c r="L605" s="1"/>
      <c r="M605" s="1"/>
      <c r="N605" s="1"/>
      <c r="O605" s="1"/>
      <c r="P605" s="1"/>
      <c r="Q605" s="1"/>
    </row>
    <row r="606" spans="1:17" ht="15.75" customHeight="1">
      <c r="A606" s="1"/>
      <c r="B606" s="1"/>
      <c r="C606" s="1"/>
      <c r="D606" s="1"/>
      <c r="E606" s="1"/>
      <c r="F606" s="1"/>
      <c r="G606" s="1"/>
      <c r="H606" s="1"/>
      <c r="I606" s="1"/>
      <c r="J606" s="1"/>
      <c r="K606" s="1"/>
      <c r="L606" s="1"/>
      <c r="M606" s="1"/>
      <c r="N606" s="1"/>
      <c r="O606" s="1"/>
      <c r="P606" s="1"/>
      <c r="Q606" s="1"/>
    </row>
    <row r="607" spans="1:17" ht="15.75" customHeight="1">
      <c r="A607" s="1"/>
      <c r="B607" s="1"/>
      <c r="C607" s="1"/>
      <c r="D607" s="1"/>
      <c r="E607" s="1"/>
      <c r="F607" s="1"/>
      <c r="G607" s="1"/>
      <c r="H607" s="1"/>
      <c r="I607" s="1"/>
      <c r="J607" s="1"/>
      <c r="K607" s="1"/>
      <c r="L607" s="1"/>
      <c r="M607" s="1"/>
      <c r="N607" s="1"/>
      <c r="O607" s="1"/>
      <c r="P607" s="1"/>
      <c r="Q607" s="1"/>
    </row>
    <row r="608" spans="1:17" ht="15.75" customHeight="1">
      <c r="A608" s="1"/>
      <c r="B608" s="1"/>
      <c r="C608" s="1"/>
      <c r="D608" s="1"/>
      <c r="E608" s="1"/>
      <c r="F608" s="1"/>
      <c r="G608" s="1"/>
      <c r="H608" s="1"/>
      <c r="I608" s="1"/>
      <c r="J608" s="1"/>
      <c r="K608" s="1"/>
      <c r="L608" s="1"/>
      <c r="M608" s="1"/>
      <c r="N608" s="1"/>
      <c r="O608" s="1"/>
      <c r="P608" s="1"/>
      <c r="Q608" s="1"/>
    </row>
    <row r="609" spans="1:17" ht="15.75" customHeight="1">
      <c r="A609" s="1"/>
      <c r="B609" s="1"/>
      <c r="C609" s="1"/>
      <c r="D609" s="1"/>
      <c r="E609" s="1"/>
      <c r="F609" s="1"/>
      <c r="G609" s="1"/>
      <c r="H609" s="1"/>
      <c r="I609" s="1"/>
      <c r="J609" s="1"/>
      <c r="K609" s="1"/>
      <c r="L609" s="1"/>
      <c r="M609" s="1"/>
      <c r="N609" s="1"/>
      <c r="O609" s="1"/>
      <c r="P609" s="1"/>
      <c r="Q609" s="1"/>
    </row>
    <row r="610" spans="1:17" ht="15.75" customHeight="1">
      <c r="A610" s="1"/>
      <c r="B610" s="1"/>
      <c r="C610" s="1"/>
      <c r="D610" s="1"/>
      <c r="E610" s="1"/>
      <c r="F610" s="1"/>
      <c r="G610" s="1"/>
      <c r="H610" s="1"/>
      <c r="I610" s="1"/>
      <c r="J610" s="1"/>
      <c r="K610" s="1"/>
      <c r="L610" s="1"/>
      <c r="M610" s="1"/>
      <c r="N610" s="1"/>
      <c r="O610" s="1"/>
      <c r="P610" s="1"/>
      <c r="Q610" s="1"/>
    </row>
    <row r="611" spans="1:17" ht="15.75" customHeight="1">
      <c r="A611" s="1"/>
      <c r="B611" s="1"/>
      <c r="C611" s="1"/>
      <c r="D611" s="1"/>
      <c r="E611" s="1"/>
      <c r="F611" s="1"/>
      <c r="G611" s="1"/>
      <c r="H611" s="1"/>
      <c r="I611" s="1"/>
      <c r="J611" s="1"/>
      <c r="K611" s="1"/>
      <c r="L611" s="1"/>
      <c r="M611" s="1"/>
      <c r="N611" s="1"/>
      <c r="O611" s="1"/>
      <c r="P611" s="1"/>
      <c r="Q611" s="1"/>
    </row>
    <row r="612" spans="1:17" ht="15.75" customHeight="1">
      <c r="A612" s="1"/>
      <c r="B612" s="1"/>
      <c r="C612" s="1"/>
      <c r="D612" s="1"/>
      <c r="E612" s="1"/>
      <c r="F612" s="1"/>
      <c r="G612" s="1"/>
      <c r="H612" s="1"/>
      <c r="I612" s="1"/>
      <c r="J612" s="1"/>
      <c r="K612" s="1"/>
      <c r="L612" s="1"/>
      <c r="M612" s="1"/>
      <c r="N612" s="1"/>
      <c r="O612" s="1"/>
      <c r="P612" s="1"/>
      <c r="Q612" s="1"/>
    </row>
    <row r="613" spans="1:17" ht="15.75" customHeight="1">
      <c r="A613" s="1"/>
      <c r="B613" s="1"/>
      <c r="C613" s="1"/>
      <c r="D613" s="1"/>
      <c r="E613" s="1"/>
      <c r="F613" s="1"/>
      <c r="G613" s="1"/>
      <c r="H613" s="1"/>
      <c r="I613" s="1"/>
      <c r="J613" s="1"/>
      <c r="K613" s="1"/>
      <c r="L613" s="1"/>
      <c r="M613" s="1"/>
      <c r="N613" s="1"/>
      <c r="O613" s="1"/>
      <c r="P613" s="1"/>
      <c r="Q613" s="1"/>
    </row>
    <row r="614" spans="1:17" ht="15.75" customHeight="1">
      <c r="A614" s="1"/>
      <c r="B614" s="1"/>
      <c r="C614" s="1"/>
      <c r="D614" s="1"/>
      <c r="E614" s="1"/>
      <c r="F614" s="1"/>
      <c r="G614" s="1"/>
      <c r="H614" s="1"/>
      <c r="I614" s="1"/>
      <c r="J614" s="1"/>
      <c r="K614" s="1"/>
      <c r="L614" s="1"/>
      <c r="M614" s="1"/>
      <c r="N614" s="1"/>
      <c r="O614" s="1"/>
      <c r="P614" s="1"/>
      <c r="Q614" s="1"/>
    </row>
    <row r="615" spans="1:17" ht="15.75" customHeight="1">
      <c r="A615" s="1"/>
      <c r="B615" s="1"/>
      <c r="C615" s="1"/>
      <c r="D615" s="1"/>
      <c r="E615" s="1"/>
      <c r="F615" s="1"/>
      <c r="G615" s="1"/>
      <c r="H615" s="1"/>
      <c r="I615" s="1"/>
      <c r="J615" s="1"/>
      <c r="K615" s="1"/>
      <c r="L615" s="1"/>
      <c r="M615" s="1"/>
      <c r="N615" s="1"/>
      <c r="O615" s="1"/>
      <c r="P615" s="1"/>
      <c r="Q615" s="1"/>
    </row>
    <row r="616" spans="1:17" ht="15.75" customHeight="1">
      <c r="A616" s="1"/>
      <c r="B616" s="1"/>
      <c r="C616" s="1"/>
      <c r="D616" s="1"/>
      <c r="E616" s="1"/>
      <c r="F616" s="1"/>
      <c r="G616" s="1"/>
      <c r="H616" s="1"/>
      <c r="I616" s="1"/>
      <c r="J616" s="1"/>
      <c r="K616" s="1"/>
      <c r="L616" s="1"/>
      <c r="M616" s="1"/>
      <c r="N616" s="1"/>
      <c r="O616" s="1"/>
      <c r="P616" s="1"/>
      <c r="Q616" s="1"/>
    </row>
    <row r="617" spans="1:17" ht="15.75" customHeight="1">
      <c r="A617" s="1"/>
      <c r="B617" s="1"/>
      <c r="C617" s="1"/>
      <c r="D617" s="1"/>
      <c r="E617" s="1"/>
      <c r="F617" s="1"/>
      <c r="G617" s="1"/>
      <c r="H617" s="1"/>
      <c r="I617" s="1"/>
      <c r="J617" s="1"/>
      <c r="K617" s="1"/>
      <c r="L617" s="1"/>
      <c r="M617" s="1"/>
      <c r="N617" s="1"/>
      <c r="O617" s="1"/>
      <c r="P617" s="1"/>
      <c r="Q617" s="1"/>
    </row>
    <row r="618" spans="1:17" ht="15.75" customHeight="1">
      <c r="A618" s="1"/>
      <c r="B618" s="1"/>
      <c r="C618" s="1"/>
      <c r="D618" s="1"/>
      <c r="E618" s="1"/>
      <c r="F618" s="1"/>
      <c r="G618" s="1"/>
      <c r="H618" s="1"/>
      <c r="I618" s="1"/>
      <c r="J618" s="1"/>
      <c r="K618" s="1"/>
      <c r="L618" s="1"/>
      <c r="M618" s="1"/>
      <c r="N618" s="1"/>
      <c r="O618" s="1"/>
      <c r="P618" s="1"/>
      <c r="Q618" s="1"/>
    </row>
    <row r="619" spans="1:17" ht="15.75" customHeight="1">
      <c r="A619" s="1"/>
      <c r="B619" s="1"/>
      <c r="C619" s="1"/>
      <c r="D619" s="1"/>
      <c r="E619" s="1"/>
      <c r="F619" s="1"/>
      <c r="G619" s="1"/>
      <c r="H619" s="1"/>
      <c r="I619" s="1"/>
      <c r="J619" s="1"/>
      <c r="K619" s="1"/>
      <c r="L619" s="1"/>
      <c r="M619" s="1"/>
      <c r="N619" s="1"/>
      <c r="O619" s="1"/>
      <c r="P619" s="1"/>
      <c r="Q619" s="1"/>
    </row>
    <row r="620" spans="1:17" ht="15.75" customHeight="1">
      <c r="A620" s="1"/>
      <c r="B620" s="1"/>
      <c r="C620" s="1"/>
      <c r="D620" s="1"/>
      <c r="E620" s="1"/>
      <c r="F620" s="1"/>
      <c r="G620" s="1"/>
      <c r="H620" s="1"/>
      <c r="I620" s="1"/>
      <c r="J620" s="1"/>
      <c r="K620" s="1"/>
      <c r="L620" s="1"/>
      <c r="M620" s="1"/>
      <c r="N620" s="1"/>
      <c r="O620" s="1"/>
      <c r="P620" s="1"/>
      <c r="Q620" s="1"/>
    </row>
    <row r="621" spans="1:17" ht="15.75" customHeight="1">
      <c r="A621" s="1"/>
      <c r="B621" s="1"/>
      <c r="C621" s="1"/>
      <c r="D621" s="1"/>
      <c r="E621" s="1"/>
      <c r="F621" s="1"/>
      <c r="G621" s="1"/>
      <c r="H621" s="1"/>
      <c r="I621" s="1"/>
      <c r="J621" s="1"/>
      <c r="K621" s="1"/>
      <c r="L621" s="1"/>
      <c r="M621" s="1"/>
      <c r="N621" s="1"/>
      <c r="O621" s="1"/>
      <c r="P621" s="1"/>
      <c r="Q621" s="1"/>
    </row>
    <row r="622" spans="1:17" ht="15.75" customHeight="1">
      <c r="A622" s="1"/>
      <c r="B622" s="1"/>
      <c r="C622" s="1"/>
      <c r="D622" s="1"/>
      <c r="E622" s="1"/>
      <c r="F622" s="1"/>
      <c r="G622" s="1"/>
      <c r="H622" s="1"/>
      <c r="I622" s="1"/>
      <c r="J622" s="1"/>
      <c r="K622" s="1"/>
      <c r="L622" s="1"/>
      <c r="M622" s="1"/>
      <c r="N622" s="1"/>
      <c r="O622" s="1"/>
      <c r="P622" s="1"/>
      <c r="Q622" s="1"/>
    </row>
    <row r="623" spans="1:17" ht="15.75" customHeight="1">
      <c r="A623" s="1"/>
      <c r="B623" s="1"/>
      <c r="C623" s="1"/>
      <c r="D623" s="1"/>
      <c r="E623" s="1"/>
      <c r="F623" s="1"/>
      <c r="G623" s="1"/>
      <c r="H623" s="1"/>
      <c r="I623" s="1"/>
      <c r="J623" s="1"/>
      <c r="K623" s="1"/>
      <c r="L623" s="1"/>
      <c r="M623" s="1"/>
      <c r="N623" s="1"/>
      <c r="O623" s="1"/>
      <c r="P623" s="1"/>
      <c r="Q623" s="1"/>
    </row>
    <row r="624" spans="1:17" ht="15.75" customHeight="1">
      <c r="A624" s="1"/>
      <c r="B624" s="1"/>
      <c r="C624" s="1"/>
      <c r="D624" s="1"/>
      <c r="E624" s="1"/>
      <c r="F624" s="1"/>
      <c r="G624" s="1"/>
      <c r="H624" s="1"/>
      <c r="I624" s="1"/>
      <c r="J624" s="1"/>
      <c r="K624" s="1"/>
      <c r="L624" s="1"/>
      <c r="M624" s="1"/>
      <c r="N624" s="1"/>
      <c r="O624" s="1"/>
      <c r="P624" s="1"/>
      <c r="Q624" s="1"/>
    </row>
    <row r="625" spans="1:17" ht="15.75" customHeight="1">
      <c r="A625" s="1"/>
      <c r="B625" s="1"/>
      <c r="C625" s="1"/>
      <c r="D625" s="1"/>
      <c r="E625" s="1"/>
      <c r="F625" s="1"/>
      <c r="G625" s="1"/>
      <c r="H625" s="1"/>
      <c r="I625" s="1"/>
      <c r="J625" s="1"/>
      <c r="K625" s="1"/>
      <c r="L625" s="1"/>
      <c r="M625" s="1"/>
      <c r="N625" s="1"/>
      <c r="O625" s="1"/>
      <c r="P625" s="1"/>
      <c r="Q625" s="1"/>
    </row>
    <row r="626" spans="1:17" ht="15.75" customHeight="1">
      <c r="A626" s="1"/>
      <c r="B626" s="1"/>
      <c r="C626" s="1"/>
      <c r="D626" s="1"/>
      <c r="E626" s="1"/>
      <c r="F626" s="1"/>
      <c r="G626" s="1"/>
      <c r="H626" s="1"/>
      <c r="I626" s="1"/>
      <c r="J626" s="1"/>
      <c r="K626" s="1"/>
      <c r="L626" s="1"/>
      <c r="M626" s="1"/>
      <c r="N626" s="1"/>
      <c r="O626" s="1"/>
      <c r="P626" s="1"/>
      <c r="Q626" s="1"/>
    </row>
    <row r="627" spans="1:17" ht="15.75" customHeight="1">
      <c r="A627" s="1"/>
      <c r="B627" s="1"/>
      <c r="C627" s="1"/>
      <c r="D627" s="1"/>
      <c r="E627" s="1"/>
      <c r="F627" s="1"/>
      <c r="G627" s="1"/>
      <c r="H627" s="1"/>
      <c r="I627" s="1"/>
      <c r="J627" s="1"/>
      <c r="K627" s="1"/>
      <c r="L627" s="1"/>
      <c r="M627" s="1"/>
      <c r="N627" s="1"/>
      <c r="O627" s="1"/>
      <c r="P627" s="1"/>
      <c r="Q627" s="1"/>
    </row>
    <row r="628" spans="1:17" ht="15.75" customHeight="1">
      <c r="A628" s="1"/>
      <c r="B628" s="1"/>
      <c r="C628" s="1"/>
      <c r="D628" s="1"/>
      <c r="E628" s="1"/>
      <c r="F628" s="1"/>
      <c r="G628" s="1"/>
      <c r="H628" s="1"/>
      <c r="I628" s="1"/>
      <c r="J628" s="1"/>
      <c r="K628" s="1"/>
      <c r="L628" s="1"/>
      <c r="M628" s="1"/>
      <c r="N628" s="1"/>
      <c r="O628" s="1"/>
      <c r="P628" s="1"/>
      <c r="Q628" s="1"/>
    </row>
    <row r="629" spans="1:17" ht="15.75" customHeight="1">
      <c r="A629" s="1"/>
      <c r="B629" s="1"/>
      <c r="C629" s="1"/>
      <c r="D629" s="1"/>
      <c r="E629" s="1"/>
      <c r="F629" s="1"/>
      <c r="G629" s="1"/>
      <c r="H629" s="1"/>
      <c r="I629" s="1"/>
      <c r="J629" s="1"/>
      <c r="K629" s="1"/>
      <c r="L629" s="1"/>
      <c r="M629" s="1"/>
      <c r="N629" s="1"/>
      <c r="O629" s="1"/>
      <c r="P629" s="1"/>
      <c r="Q629" s="1"/>
    </row>
    <row r="630" spans="1:17" ht="15.75" customHeight="1">
      <c r="A630" s="1"/>
      <c r="B630" s="1"/>
      <c r="C630" s="1"/>
      <c r="D630" s="1"/>
      <c r="E630" s="1"/>
      <c r="F630" s="1"/>
      <c r="G630" s="1"/>
      <c r="H630" s="1"/>
      <c r="I630" s="1"/>
      <c r="J630" s="1"/>
      <c r="K630" s="1"/>
      <c r="L630" s="1"/>
      <c r="M630" s="1"/>
      <c r="N630" s="1"/>
      <c r="O630" s="1"/>
      <c r="P630" s="1"/>
      <c r="Q630" s="1"/>
    </row>
    <row r="631" spans="1:17" ht="15.75" customHeight="1">
      <c r="A631" s="1"/>
      <c r="B631" s="1"/>
      <c r="C631" s="1"/>
      <c r="D631" s="1"/>
      <c r="E631" s="1"/>
      <c r="F631" s="1"/>
      <c r="G631" s="1"/>
      <c r="H631" s="1"/>
      <c r="I631" s="1"/>
      <c r="J631" s="1"/>
      <c r="K631" s="1"/>
      <c r="L631" s="1"/>
      <c r="M631" s="1"/>
      <c r="N631" s="1"/>
      <c r="O631" s="1"/>
      <c r="P631" s="1"/>
      <c r="Q631" s="1"/>
    </row>
    <row r="632" spans="1:17" ht="15.75" customHeight="1">
      <c r="A632" s="1"/>
      <c r="B632" s="1"/>
      <c r="C632" s="1"/>
      <c r="D632" s="1"/>
      <c r="E632" s="1"/>
      <c r="F632" s="1"/>
      <c r="G632" s="1"/>
      <c r="H632" s="1"/>
      <c r="I632" s="1"/>
      <c r="J632" s="1"/>
      <c r="K632" s="1"/>
      <c r="L632" s="1"/>
      <c r="M632" s="1"/>
      <c r="N632" s="1"/>
      <c r="O632" s="1"/>
      <c r="P632" s="1"/>
      <c r="Q632" s="1"/>
    </row>
    <row r="633" spans="1:17" ht="15.75" customHeight="1">
      <c r="A633" s="1"/>
      <c r="B633" s="1"/>
      <c r="C633" s="1"/>
      <c r="D633" s="1"/>
      <c r="E633" s="1"/>
      <c r="F633" s="1"/>
      <c r="G633" s="1"/>
      <c r="H633" s="1"/>
      <c r="I633" s="1"/>
      <c r="J633" s="1"/>
      <c r="K633" s="1"/>
      <c r="L633" s="1"/>
      <c r="M633" s="1"/>
      <c r="N633" s="1"/>
      <c r="O633" s="1"/>
      <c r="P633" s="1"/>
      <c r="Q633" s="1"/>
    </row>
    <row r="634" spans="1:17" ht="15.75" customHeight="1">
      <c r="A634" s="1"/>
      <c r="B634" s="1"/>
      <c r="C634" s="1"/>
      <c r="D634" s="1"/>
      <c r="E634" s="1"/>
      <c r="F634" s="1"/>
      <c r="G634" s="1"/>
      <c r="H634" s="1"/>
      <c r="I634" s="1"/>
      <c r="J634" s="1"/>
      <c r="K634" s="1"/>
      <c r="L634" s="1"/>
      <c r="M634" s="1"/>
      <c r="N634" s="1"/>
      <c r="O634" s="1"/>
      <c r="P634" s="1"/>
      <c r="Q634" s="1"/>
    </row>
    <row r="635" spans="1:17" ht="15.75" customHeight="1">
      <c r="A635" s="1"/>
      <c r="B635" s="1"/>
      <c r="C635" s="1"/>
      <c r="D635" s="1"/>
      <c r="E635" s="1"/>
      <c r="F635" s="1"/>
      <c r="G635" s="1"/>
      <c r="H635" s="1"/>
      <c r="I635" s="1"/>
      <c r="J635" s="1"/>
      <c r="K635" s="1"/>
      <c r="L635" s="1"/>
      <c r="M635" s="1"/>
      <c r="N635" s="1"/>
      <c r="O635" s="1"/>
      <c r="P635" s="1"/>
      <c r="Q635" s="1"/>
    </row>
    <row r="636" spans="1:17" ht="15.75" customHeight="1">
      <c r="A636" s="1"/>
      <c r="B636" s="1"/>
      <c r="C636" s="1"/>
      <c r="D636" s="1"/>
      <c r="E636" s="1"/>
      <c r="F636" s="1"/>
      <c r="G636" s="1"/>
      <c r="H636" s="1"/>
      <c r="I636" s="1"/>
      <c r="J636" s="1"/>
      <c r="K636" s="1"/>
      <c r="L636" s="1"/>
      <c r="M636" s="1"/>
      <c r="N636" s="1"/>
      <c r="O636" s="1"/>
      <c r="P636" s="1"/>
      <c r="Q636" s="1"/>
    </row>
    <row r="637" spans="1:17" ht="15.75" customHeight="1">
      <c r="A637" s="1"/>
      <c r="B637" s="1"/>
      <c r="C637" s="1"/>
      <c r="D637" s="1"/>
      <c r="E637" s="1"/>
      <c r="F637" s="1"/>
      <c r="G637" s="1"/>
      <c r="H637" s="1"/>
      <c r="I637" s="1"/>
      <c r="J637" s="1"/>
      <c r="K637" s="1"/>
      <c r="L637" s="1"/>
      <c r="M637" s="1"/>
      <c r="N637" s="1"/>
      <c r="O637" s="1"/>
      <c r="P637" s="1"/>
      <c r="Q637" s="1"/>
    </row>
    <row r="638" spans="1:17" ht="15.75" customHeight="1">
      <c r="A638" s="1"/>
      <c r="B638" s="1"/>
      <c r="C638" s="1"/>
      <c r="D638" s="1"/>
      <c r="E638" s="1"/>
      <c r="F638" s="1"/>
      <c r="G638" s="1"/>
      <c r="H638" s="1"/>
      <c r="I638" s="1"/>
      <c r="J638" s="1"/>
      <c r="K638" s="1"/>
      <c r="L638" s="1"/>
      <c r="M638" s="1"/>
      <c r="N638" s="1"/>
      <c r="O638" s="1"/>
      <c r="P638" s="1"/>
      <c r="Q638" s="1"/>
    </row>
    <row r="639" spans="1:17" ht="15.75" customHeight="1">
      <c r="A639" s="1"/>
      <c r="B639" s="1"/>
      <c r="C639" s="1"/>
      <c r="D639" s="1"/>
      <c r="E639" s="1"/>
      <c r="F639" s="1"/>
      <c r="G639" s="1"/>
      <c r="H639" s="1"/>
      <c r="I639" s="1"/>
      <c r="J639" s="1"/>
      <c r="K639" s="1"/>
      <c r="L639" s="1"/>
      <c r="M639" s="1"/>
      <c r="N639" s="1"/>
      <c r="O639" s="1"/>
      <c r="P639" s="1"/>
      <c r="Q639" s="1"/>
    </row>
    <row r="640" spans="1:17" ht="15.75" customHeight="1">
      <c r="A640" s="1"/>
      <c r="B640" s="1"/>
      <c r="C640" s="1"/>
      <c r="D640" s="1"/>
      <c r="E640" s="1"/>
      <c r="F640" s="1"/>
      <c r="G640" s="1"/>
      <c r="H640" s="1"/>
      <c r="I640" s="1"/>
      <c r="J640" s="1"/>
      <c r="K640" s="1"/>
      <c r="L640" s="1"/>
      <c r="M640" s="1"/>
      <c r="N640" s="1"/>
      <c r="O640" s="1"/>
      <c r="P640" s="1"/>
      <c r="Q640" s="1"/>
    </row>
    <row r="641" spans="1:17" ht="15.75" customHeight="1">
      <c r="A641" s="1"/>
      <c r="B641" s="1"/>
      <c r="C641" s="1"/>
      <c r="D641" s="1"/>
      <c r="E641" s="1"/>
      <c r="F641" s="1"/>
      <c r="G641" s="1"/>
      <c r="H641" s="1"/>
      <c r="I641" s="1"/>
      <c r="J641" s="1"/>
      <c r="K641" s="1"/>
      <c r="L641" s="1"/>
      <c r="M641" s="1"/>
      <c r="N641" s="1"/>
      <c r="O641" s="1"/>
      <c r="P641" s="1"/>
      <c r="Q641" s="1"/>
    </row>
    <row r="642" spans="1:17" ht="15.75" customHeight="1">
      <c r="A642" s="1"/>
      <c r="B642" s="1"/>
      <c r="C642" s="1"/>
      <c r="D642" s="1"/>
      <c r="E642" s="1"/>
      <c r="F642" s="1"/>
      <c r="G642" s="1"/>
      <c r="H642" s="1"/>
      <c r="I642" s="1"/>
      <c r="J642" s="1"/>
      <c r="K642" s="1"/>
      <c r="L642" s="1"/>
      <c r="M642" s="1"/>
      <c r="N642" s="1"/>
      <c r="O642" s="1"/>
      <c r="P642" s="1"/>
      <c r="Q642" s="1"/>
    </row>
    <row r="643" spans="1:17" ht="15.75" customHeight="1">
      <c r="A643" s="1"/>
      <c r="B643" s="1"/>
      <c r="C643" s="1"/>
      <c r="D643" s="1"/>
      <c r="E643" s="1"/>
      <c r="F643" s="1"/>
      <c r="G643" s="1"/>
      <c r="H643" s="1"/>
      <c r="I643" s="1"/>
      <c r="J643" s="1"/>
      <c r="K643" s="1"/>
      <c r="L643" s="1"/>
      <c r="M643" s="1"/>
      <c r="N643" s="1"/>
      <c r="O643" s="1"/>
      <c r="P643" s="1"/>
      <c r="Q643" s="1"/>
    </row>
    <row r="644" spans="1:17" ht="15.75" customHeight="1">
      <c r="A644" s="1"/>
      <c r="B644" s="1"/>
      <c r="C644" s="1"/>
      <c r="D644" s="1"/>
      <c r="E644" s="1"/>
      <c r="F644" s="1"/>
      <c r="G644" s="1"/>
      <c r="H644" s="1"/>
      <c r="I644" s="1"/>
      <c r="J644" s="1"/>
      <c r="K644" s="1"/>
      <c r="L644" s="1"/>
      <c r="M644" s="1"/>
      <c r="N644" s="1"/>
      <c r="O644" s="1"/>
      <c r="P644" s="1"/>
      <c r="Q644" s="1"/>
    </row>
    <row r="645" spans="1:17" ht="15.75" customHeight="1">
      <c r="A645" s="1"/>
      <c r="B645" s="1"/>
      <c r="C645" s="1"/>
      <c r="D645" s="1"/>
      <c r="E645" s="1"/>
      <c r="F645" s="1"/>
      <c r="G645" s="1"/>
      <c r="H645" s="1"/>
      <c r="I645" s="1"/>
      <c r="J645" s="1"/>
      <c r="K645" s="1"/>
      <c r="L645" s="1"/>
      <c r="M645" s="1"/>
      <c r="N645" s="1"/>
      <c r="O645" s="1"/>
      <c r="P645" s="1"/>
      <c r="Q645" s="1"/>
    </row>
    <row r="646" spans="1:17" ht="15.75" customHeight="1">
      <c r="A646" s="1"/>
      <c r="B646" s="1"/>
      <c r="C646" s="1"/>
      <c r="D646" s="1"/>
      <c r="E646" s="1"/>
      <c r="F646" s="1"/>
      <c r="G646" s="1"/>
      <c r="H646" s="1"/>
      <c r="I646" s="1"/>
      <c r="J646" s="1"/>
      <c r="K646" s="1"/>
      <c r="L646" s="1"/>
      <c r="M646" s="1"/>
      <c r="N646" s="1"/>
      <c r="O646" s="1"/>
      <c r="P646" s="1"/>
      <c r="Q646" s="1"/>
    </row>
    <row r="647" spans="1:17" ht="15.75" customHeight="1">
      <c r="A647" s="1"/>
      <c r="B647" s="1"/>
      <c r="C647" s="1"/>
      <c r="D647" s="1"/>
      <c r="E647" s="1"/>
      <c r="F647" s="1"/>
      <c r="G647" s="1"/>
      <c r="H647" s="1"/>
      <c r="I647" s="1"/>
      <c r="J647" s="1"/>
      <c r="K647" s="1"/>
      <c r="L647" s="1"/>
      <c r="M647" s="1"/>
      <c r="N647" s="1"/>
      <c r="O647" s="1"/>
      <c r="P647" s="1"/>
      <c r="Q647" s="1"/>
    </row>
    <row r="648" spans="1:17" ht="15.75" customHeight="1">
      <c r="A648" s="1"/>
      <c r="B648" s="1"/>
      <c r="C648" s="1"/>
      <c r="D648" s="1"/>
      <c r="E648" s="1"/>
      <c r="F648" s="1"/>
      <c r="G648" s="1"/>
      <c r="H648" s="1"/>
      <c r="I648" s="1"/>
      <c r="J648" s="1"/>
      <c r="K648" s="1"/>
      <c r="L648" s="1"/>
      <c r="M648" s="1"/>
      <c r="N648" s="1"/>
      <c r="O648" s="1"/>
      <c r="P648" s="1"/>
      <c r="Q648" s="1"/>
    </row>
    <row r="649" spans="1:17" ht="15.75" customHeight="1">
      <c r="A649" s="1"/>
      <c r="B649" s="1"/>
      <c r="C649" s="1"/>
      <c r="D649" s="1"/>
      <c r="E649" s="1"/>
      <c r="F649" s="1"/>
      <c r="G649" s="1"/>
      <c r="H649" s="1"/>
      <c r="I649" s="1"/>
      <c r="J649" s="1"/>
      <c r="K649" s="1"/>
      <c r="L649" s="1"/>
      <c r="M649" s="1"/>
      <c r="N649" s="1"/>
      <c r="O649" s="1"/>
      <c r="P649" s="1"/>
      <c r="Q649" s="1"/>
    </row>
    <row r="650" spans="1:17" ht="15.75" customHeight="1">
      <c r="A650" s="1"/>
      <c r="B650" s="1"/>
      <c r="C650" s="1"/>
      <c r="D650" s="1"/>
      <c r="E650" s="1"/>
      <c r="F650" s="1"/>
      <c r="G650" s="1"/>
      <c r="H650" s="1"/>
      <c r="I650" s="1"/>
      <c r="J650" s="1"/>
      <c r="K650" s="1"/>
      <c r="L650" s="1"/>
      <c r="M650" s="1"/>
      <c r="N650" s="1"/>
      <c r="O650" s="1"/>
      <c r="P650" s="1"/>
      <c r="Q650" s="1"/>
    </row>
    <row r="651" spans="1:17" ht="15.75" customHeight="1">
      <c r="A651" s="1"/>
      <c r="B651" s="1"/>
      <c r="C651" s="1"/>
      <c r="D651" s="1"/>
      <c r="E651" s="1"/>
      <c r="F651" s="1"/>
      <c r="G651" s="1"/>
      <c r="H651" s="1"/>
      <c r="I651" s="1"/>
      <c r="J651" s="1"/>
      <c r="K651" s="1"/>
      <c r="L651" s="1"/>
      <c r="M651" s="1"/>
      <c r="N651" s="1"/>
      <c r="O651" s="1"/>
      <c r="P651" s="1"/>
      <c r="Q651" s="1"/>
    </row>
    <row r="652" spans="1:17" ht="15.75" customHeight="1">
      <c r="A652" s="1"/>
      <c r="B652" s="1"/>
      <c r="C652" s="1"/>
      <c r="D652" s="1"/>
      <c r="E652" s="1"/>
      <c r="F652" s="1"/>
      <c r="G652" s="1"/>
      <c r="H652" s="1"/>
      <c r="I652" s="1"/>
      <c r="J652" s="1"/>
      <c r="K652" s="1"/>
      <c r="L652" s="1"/>
      <c r="M652" s="1"/>
      <c r="N652" s="1"/>
      <c r="O652" s="1"/>
      <c r="P652" s="1"/>
      <c r="Q652" s="1"/>
    </row>
    <row r="653" spans="1:17" ht="15.75" customHeight="1">
      <c r="A653" s="1"/>
      <c r="B653" s="1"/>
      <c r="C653" s="1"/>
      <c r="D653" s="1"/>
      <c r="E653" s="1"/>
      <c r="F653" s="1"/>
      <c r="G653" s="1"/>
      <c r="H653" s="1"/>
      <c r="I653" s="1"/>
      <c r="J653" s="1"/>
      <c r="K653" s="1"/>
      <c r="L653" s="1"/>
      <c r="M653" s="1"/>
      <c r="N653" s="1"/>
      <c r="O653" s="1"/>
      <c r="P653" s="1"/>
      <c r="Q653" s="1"/>
    </row>
    <row r="654" spans="1:17" ht="15.75" customHeight="1">
      <c r="A654" s="1"/>
      <c r="B654" s="1"/>
      <c r="C654" s="1"/>
      <c r="D654" s="1"/>
      <c r="E654" s="1"/>
      <c r="F654" s="1"/>
      <c r="G654" s="1"/>
      <c r="H654" s="1"/>
      <c r="I654" s="1"/>
      <c r="J654" s="1"/>
      <c r="K654" s="1"/>
      <c r="L654" s="1"/>
      <c r="M654" s="1"/>
      <c r="N654" s="1"/>
      <c r="O654" s="1"/>
      <c r="P654" s="1"/>
      <c r="Q654" s="1"/>
    </row>
    <row r="655" spans="1:17" ht="15.75" customHeight="1">
      <c r="A655" s="1"/>
      <c r="B655" s="1"/>
      <c r="C655" s="1"/>
      <c r="D655" s="1"/>
      <c r="E655" s="1"/>
      <c r="F655" s="1"/>
      <c r="G655" s="1"/>
      <c r="H655" s="1"/>
      <c r="I655" s="1"/>
      <c r="J655" s="1"/>
      <c r="K655" s="1"/>
      <c r="L655" s="1"/>
      <c r="M655" s="1"/>
      <c r="N655" s="1"/>
      <c r="O655" s="1"/>
      <c r="P655" s="1"/>
      <c r="Q655" s="1"/>
    </row>
    <row r="656" spans="1:17" ht="15.75" customHeight="1">
      <c r="A656" s="1"/>
      <c r="B656" s="1"/>
      <c r="C656" s="1"/>
      <c r="D656" s="1"/>
      <c r="E656" s="1"/>
      <c r="F656" s="1"/>
      <c r="G656" s="1"/>
      <c r="H656" s="1"/>
      <c r="I656" s="1"/>
      <c r="J656" s="1"/>
      <c r="K656" s="1"/>
      <c r="L656" s="1"/>
      <c r="M656" s="1"/>
      <c r="N656" s="1"/>
      <c r="O656" s="1"/>
      <c r="P656" s="1"/>
      <c r="Q656" s="1"/>
    </row>
    <row r="657" spans="1:17" ht="15.75" customHeight="1">
      <c r="A657" s="1"/>
      <c r="B657" s="1"/>
      <c r="C657" s="1"/>
      <c r="D657" s="1"/>
      <c r="E657" s="1"/>
      <c r="F657" s="1"/>
      <c r="G657" s="1"/>
      <c r="H657" s="1"/>
      <c r="I657" s="1"/>
      <c r="J657" s="1"/>
      <c r="K657" s="1"/>
      <c r="L657" s="1"/>
      <c r="M657" s="1"/>
      <c r="N657" s="1"/>
      <c r="O657" s="1"/>
      <c r="P657" s="1"/>
      <c r="Q657" s="1"/>
    </row>
    <row r="658" spans="1:17" ht="15.75" customHeight="1">
      <c r="A658" s="1"/>
      <c r="B658" s="1"/>
      <c r="C658" s="1"/>
      <c r="D658" s="1"/>
      <c r="E658" s="1"/>
      <c r="F658" s="1"/>
      <c r="G658" s="1"/>
      <c r="H658" s="1"/>
      <c r="I658" s="1"/>
      <c r="J658" s="1"/>
      <c r="K658" s="1"/>
      <c r="L658" s="1"/>
      <c r="M658" s="1"/>
      <c r="N658" s="1"/>
      <c r="O658" s="1"/>
      <c r="P658" s="1"/>
      <c r="Q658" s="1"/>
    </row>
    <row r="659" spans="1:17" ht="15.75" customHeight="1">
      <c r="A659" s="1"/>
      <c r="B659" s="1"/>
      <c r="C659" s="1"/>
      <c r="D659" s="1"/>
      <c r="E659" s="1"/>
      <c r="F659" s="1"/>
      <c r="G659" s="1"/>
      <c r="H659" s="1"/>
      <c r="I659" s="1"/>
      <c r="J659" s="1"/>
      <c r="K659" s="1"/>
      <c r="L659" s="1"/>
      <c r="M659" s="1"/>
      <c r="N659" s="1"/>
      <c r="O659" s="1"/>
      <c r="P659" s="1"/>
      <c r="Q659" s="1"/>
    </row>
    <row r="660" spans="1:17" ht="15.75" customHeight="1">
      <c r="A660" s="1"/>
      <c r="B660" s="1"/>
      <c r="C660" s="1"/>
      <c r="D660" s="1"/>
      <c r="E660" s="1"/>
      <c r="F660" s="1"/>
      <c r="G660" s="1"/>
      <c r="H660" s="1"/>
      <c r="I660" s="1"/>
      <c r="J660" s="1"/>
      <c r="K660" s="1"/>
      <c r="L660" s="1"/>
      <c r="M660" s="1"/>
      <c r="N660" s="1"/>
      <c r="O660" s="1"/>
      <c r="P660" s="1"/>
      <c r="Q660" s="1"/>
    </row>
    <row r="661" spans="1:17" ht="15.75" customHeight="1">
      <c r="A661" s="1"/>
      <c r="B661" s="1"/>
      <c r="C661" s="1"/>
      <c r="D661" s="1"/>
      <c r="E661" s="1"/>
      <c r="F661" s="1"/>
      <c r="G661" s="1"/>
      <c r="H661" s="1"/>
      <c r="I661" s="1"/>
      <c r="J661" s="1"/>
      <c r="K661" s="1"/>
      <c r="L661" s="1"/>
      <c r="M661" s="1"/>
      <c r="N661" s="1"/>
      <c r="O661" s="1"/>
      <c r="P661" s="1"/>
      <c r="Q661" s="1"/>
    </row>
    <row r="662" spans="1:17" ht="15.75" customHeight="1">
      <c r="A662" s="1"/>
      <c r="B662" s="1"/>
      <c r="C662" s="1"/>
      <c r="D662" s="1"/>
      <c r="E662" s="1"/>
      <c r="F662" s="1"/>
      <c r="G662" s="1"/>
      <c r="H662" s="1"/>
      <c r="I662" s="1"/>
      <c r="J662" s="1"/>
      <c r="K662" s="1"/>
      <c r="L662" s="1"/>
      <c r="M662" s="1"/>
      <c r="N662" s="1"/>
      <c r="O662" s="1"/>
      <c r="P662" s="1"/>
      <c r="Q662" s="1"/>
    </row>
    <row r="663" spans="1:17" ht="15.75" customHeight="1">
      <c r="A663" s="1"/>
      <c r="B663" s="1"/>
      <c r="C663" s="1"/>
      <c r="D663" s="1"/>
      <c r="E663" s="1"/>
      <c r="F663" s="1"/>
      <c r="G663" s="1"/>
      <c r="H663" s="1"/>
      <c r="I663" s="1"/>
      <c r="J663" s="1"/>
      <c r="K663" s="1"/>
      <c r="L663" s="1"/>
      <c r="M663" s="1"/>
      <c r="N663" s="1"/>
      <c r="O663" s="1"/>
      <c r="P663" s="1"/>
      <c r="Q663" s="1"/>
    </row>
    <row r="664" spans="1:17" ht="15.75" customHeight="1">
      <c r="A664" s="1"/>
      <c r="B664" s="1"/>
      <c r="C664" s="1"/>
      <c r="D664" s="1"/>
      <c r="E664" s="1"/>
      <c r="F664" s="1"/>
      <c r="G664" s="1"/>
      <c r="H664" s="1"/>
      <c r="I664" s="1"/>
      <c r="J664" s="1"/>
      <c r="K664" s="1"/>
      <c r="L664" s="1"/>
      <c r="M664" s="1"/>
      <c r="N664" s="1"/>
      <c r="O664" s="1"/>
      <c r="P664" s="1"/>
      <c r="Q664" s="1"/>
    </row>
    <row r="665" spans="1:17" ht="15.75" customHeight="1">
      <c r="A665" s="1"/>
      <c r="B665" s="1"/>
      <c r="C665" s="1"/>
      <c r="D665" s="1"/>
      <c r="E665" s="1"/>
      <c r="F665" s="1"/>
      <c r="G665" s="1"/>
      <c r="H665" s="1"/>
      <c r="I665" s="1"/>
      <c r="J665" s="1"/>
      <c r="K665" s="1"/>
      <c r="L665" s="1"/>
      <c r="M665" s="1"/>
      <c r="N665" s="1"/>
      <c r="O665" s="1"/>
      <c r="P665" s="1"/>
      <c r="Q665" s="1"/>
    </row>
    <row r="666" spans="1:17" ht="15.75" customHeight="1">
      <c r="A666" s="1"/>
      <c r="B666" s="1"/>
      <c r="C666" s="1"/>
      <c r="D666" s="1"/>
      <c r="E666" s="1"/>
      <c r="F666" s="1"/>
      <c r="G666" s="1"/>
      <c r="H666" s="1"/>
      <c r="I666" s="1"/>
      <c r="J666" s="1"/>
      <c r="K666" s="1"/>
      <c r="L666" s="1"/>
      <c r="M666" s="1"/>
      <c r="N666" s="1"/>
      <c r="O666" s="1"/>
      <c r="P666" s="1"/>
      <c r="Q666" s="1"/>
    </row>
    <row r="667" spans="1:17" ht="15.75" customHeight="1">
      <c r="A667" s="1"/>
      <c r="B667" s="1"/>
      <c r="C667" s="1"/>
      <c r="D667" s="1"/>
      <c r="E667" s="1"/>
      <c r="F667" s="1"/>
      <c r="G667" s="1"/>
      <c r="H667" s="1"/>
      <c r="I667" s="1"/>
      <c r="J667" s="1"/>
      <c r="K667" s="1"/>
      <c r="L667" s="1"/>
      <c r="M667" s="1"/>
      <c r="N667" s="1"/>
      <c r="O667" s="1"/>
      <c r="P667" s="1"/>
      <c r="Q667" s="1"/>
    </row>
    <row r="668" spans="1:17" ht="15.75" customHeight="1">
      <c r="A668" s="1"/>
      <c r="B668" s="1"/>
      <c r="C668" s="1"/>
      <c r="D668" s="1"/>
      <c r="E668" s="1"/>
      <c r="F668" s="1"/>
      <c r="G668" s="1"/>
      <c r="H668" s="1"/>
      <c r="I668" s="1"/>
      <c r="J668" s="1"/>
      <c r="K668" s="1"/>
      <c r="L668" s="1"/>
      <c r="M668" s="1"/>
      <c r="N668" s="1"/>
      <c r="O668" s="1"/>
      <c r="P668" s="1"/>
      <c r="Q668" s="1"/>
    </row>
    <row r="669" spans="1:17" ht="15.75" customHeight="1">
      <c r="A669" s="1"/>
      <c r="B669" s="1"/>
      <c r="C669" s="1"/>
      <c r="D669" s="1"/>
      <c r="E669" s="1"/>
      <c r="F669" s="1"/>
      <c r="G669" s="1"/>
      <c r="H669" s="1"/>
      <c r="I669" s="1"/>
      <c r="J669" s="1"/>
      <c r="K669" s="1"/>
      <c r="L669" s="1"/>
      <c r="M669" s="1"/>
      <c r="N669" s="1"/>
      <c r="O669" s="1"/>
      <c r="P669" s="1"/>
      <c r="Q669" s="1"/>
    </row>
    <row r="670" spans="1:17" ht="15.75" customHeight="1">
      <c r="A670" s="1"/>
      <c r="B670" s="1"/>
      <c r="C670" s="1"/>
      <c r="D670" s="1"/>
      <c r="E670" s="1"/>
      <c r="F670" s="1"/>
      <c r="G670" s="1"/>
      <c r="H670" s="1"/>
      <c r="I670" s="1"/>
      <c r="J670" s="1"/>
      <c r="K670" s="1"/>
      <c r="L670" s="1"/>
      <c r="M670" s="1"/>
      <c r="N670" s="1"/>
      <c r="O670" s="1"/>
      <c r="P670" s="1"/>
      <c r="Q670" s="1"/>
    </row>
    <row r="671" spans="1:17" ht="15.75" customHeight="1">
      <c r="A671" s="1"/>
      <c r="B671" s="1"/>
      <c r="C671" s="1"/>
      <c r="D671" s="1"/>
      <c r="E671" s="1"/>
      <c r="F671" s="1"/>
      <c r="G671" s="1"/>
      <c r="H671" s="1"/>
      <c r="I671" s="1"/>
      <c r="J671" s="1"/>
      <c r="K671" s="1"/>
      <c r="L671" s="1"/>
      <c r="M671" s="1"/>
      <c r="N671" s="1"/>
      <c r="O671" s="1"/>
      <c r="P671" s="1"/>
      <c r="Q671" s="1"/>
    </row>
    <row r="672" spans="1:17" ht="15.75" customHeight="1">
      <c r="A672" s="1"/>
      <c r="B672" s="1"/>
      <c r="C672" s="1"/>
      <c r="D672" s="1"/>
      <c r="E672" s="1"/>
      <c r="F672" s="1"/>
      <c r="G672" s="1"/>
      <c r="H672" s="1"/>
      <c r="I672" s="1"/>
      <c r="J672" s="1"/>
      <c r="K672" s="1"/>
      <c r="L672" s="1"/>
      <c r="M672" s="1"/>
      <c r="N672" s="1"/>
      <c r="O672" s="1"/>
      <c r="P672" s="1"/>
      <c r="Q672" s="1"/>
    </row>
    <row r="673" spans="1:17" ht="15.75" customHeight="1">
      <c r="A673" s="1"/>
      <c r="B673" s="1"/>
      <c r="C673" s="1"/>
      <c r="D673" s="1"/>
      <c r="E673" s="1"/>
      <c r="F673" s="1"/>
      <c r="G673" s="1"/>
      <c r="H673" s="1"/>
      <c r="I673" s="1"/>
      <c r="J673" s="1"/>
      <c r="K673" s="1"/>
      <c r="L673" s="1"/>
      <c r="M673" s="1"/>
      <c r="N673" s="1"/>
      <c r="O673" s="1"/>
      <c r="P673" s="1"/>
      <c r="Q673" s="1"/>
    </row>
    <row r="674" spans="1:17" ht="15.75" customHeight="1">
      <c r="A674" s="1"/>
      <c r="B674" s="1"/>
      <c r="C674" s="1"/>
      <c r="D674" s="1"/>
      <c r="E674" s="1"/>
      <c r="F674" s="1"/>
      <c r="G674" s="1"/>
      <c r="H674" s="1"/>
      <c r="I674" s="1"/>
      <c r="J674" s="1"/>
      <c r="K674" s="1"/>
      <c r="L674" s="1"/>
      <c r="M674" s="1"/>
      <c r="N674" s="1"/>
      <c r="O674" s="1"/>
      <c r="P674" s="1"/>
      <c r="Q674" s="1"/>
    </row>
    <row r="675" spans="1:17" ht="15.75" customHeight="1">
      <c r="A675" s="1"/>
      <c r="B675" s="1"/>
      <c r="C675" s="1"/>
      <c r="D675" s="1"/>
      <c r="E675" s="1"/>
      <c r="F675" s="1"/>
      <c r="G675" s="1"/>
      <c r="H675" s="1"/>
      <c r="I675" s="1"/>
      <c r="J675" s="1"/>
      <c r="K675" s="1"/>
      <c r="L675" s="1"/>
      <c r="M675" s="1"/>
      <c r="N675" s="1"/>
      <c r="O675" s="1"/>
      <c r="P675" s="1"/>
      <c r="Q675" s="1"/>
    </row>
    <row r="676" spans="1:17" ht="15.75" customHeight="1">
      <c r="A676" s="1"/>
      <c r="B676" s="1"/>
      <c r="C676" s="1"/>
      <c r="D676" s="1"/>
      <c r="E676" s="1"/>
      <c r="F676" s="1"/>
      <c r="G676" s="1"/>
      <c r="H676" s="1"/>
      <c r="I676" s="1"/>
      <c r="J676" s="1"/>
      <c r="K676" s="1"/>
      <c r="L676" s="1"/>
      <c r="M676" s="1"/>
      <c r="N676" s="1"/>
      <c r="O676" s="1"/>
      <c r="P676" s="1"/>
      <c r="Q676" s="1"/>
    </row>
    <row r="677" spans="1:17" ht="15.75" customHeight="1">
      <c r="A677" s="1"/>
      <c r="B677" s="1"/>
      <c r="C677" s="1"/>
      <c r="D677" s="1"/>
      <c r="E677" s="1"/>
      <c r="F677" s="1"/>
      <c r="G677" s="1"/>
      <c r="H677" s="1"/>
      <c r="I677" s="1"/>
      <c r="J677" s="1"/>
      <c r="K677" s="1"/>
      <c r="L677" s="1"/>
      <c r="M677" s="1"/>
      <c r="N677" s="1"/>
      <c r="O677" s="1"/>
      <c r="P677" s="1"/>
      <c r="Q677" s="1"/>
    </row>
    <row r="678" spans="1:17" ht="15.75" customHeight="1">
      <c r="A678" s="1"/>
      <c r="B678" s="1"/>
      <c r="C678" s="1"/>
      <c r="D678" s="1"/>
      <c r="E678" s="1"/>
      <c r="F678" s="1"/>
      <c r="G678" s="1"/>
      <c r="H678" s="1"/>
      <c r="I678" s="1"/>
      <c r="J678" s="1"/>
      <c r="K678" s="1"/>
      <c r="L678" s="1"/>
      <c r="M678" s="1"/>
      <c r="N678" s="1"/>
      <c r="O678" s="1"/>
      <c r="P678" s="1"/>
      <c r="Q678" s="1"/>
    </row>
    <row r="679" spans="1:17" ht="15.75" customHeight="1">
      <c r="A679" s="1"/>
      <c r="B679" s="1"/>
      <c r="C679" s="1"/>
      <c r="D679" s="1"/>
      <c r="E679" s="1"/>
      <c r="F679" s="1"/>
      <c r="G679" s="1"/>
      <c r="H679" s="1"/>
      <c r="I679" s="1"/>
      <c r="J679" s="1"/>
      <c r="K679" s="1"/>
      <c r="L679" s="1"/>
      <c r="M679" s="1"/>
      <c r="N679" s="1"/>
      <c r="O679" s="1"/>
      <c r="P679" s="1"/>
      <c r="Q679" s="1"/>
    </row>
    <row r="680" spans="1:17" ht="15.75" customHeight="1">
      <c r="A680" s="1"/>
      <c r="B680" s="1"/>
      <c r="C680" s="1"/>
      <c r="D680" s="1"/>
      <c r="E680" s="1"/>
      <c r="F680" s="1"/>
      <c r="G680" s="1"/>
      <c r="H680" s="1"/>
      <c r="I680" s="1"/>
      <c r="J680" s="1"/>
      <c r="K680" s="1"/>
      <c r="L680" s="1"/>
      <c r="M680" s="1"/>
      <c r="N680" s="1"/>
      <c r="O680" s="1"/>
      <c r="P680" s="1"/>
      <c r="Q680" s="1"/>
    </row>
    <row r="681" spans="1:17" ht="15.75" customHeight="1">
      <c r="A681" s="1"/>
      <c r="B681" s="1"/>
      <c r="C681" s="1"/>
      <c r="D681" s="1"/>
      <c r="E681" s="1"/>
      <c r="F681" s="1"/>
      <c r="G681" s="1"/>
      <c r="H681" s="1"/>
      <c r="I681" s="1"/>
      <c r="J681" s="1"/>
      <c r="K681" s="1"/>
      <c r="L681" s="1"/>
      <c r="M681" s="1"/>
      <c r="N681" s="1"/>
      <c r="O681" s="1"/>
      <c r="P681" s="1"/>
      <c r="Q681" s="1"/>
    </row>
    <row r="682" spans="1:17" ht="15.75" customHeight="1">
      <c r="A682" s="1"/>
      <c r="B682" s="1"/>
      <c r="C682" s="1"/>
      <c r="D682" s="1"/>
      <c r="E682" s="1"/>
      <c r="F682" s="1"/>
      <c r="G682" s="1"/>
      <c r="H682" s="1"/>
      <c r="I682" s="1"/>
      <c r="J682" s="1"/>
      <c r="K682" s="1"/>
      <c r="L682" s="1"/>
      <c r="M682" s="1"/>
      <c r="N682" s="1"/>
      <c r="O682" s="1"/>
      <c r="P682" s="1"/>
      <c r="Q682" s="1"/>
    </row>
    <row r="683" spans="1:17" ht="15.75" customHeight="1">
      <c r="A683" s="1"/>
      <c r="B683" s="1"/>
      <c r="C683" s="1"/>
      <c r="D683" s="1"/>
      <c r="E683" s="1"/>
      <c r="F683" s="1"/>
      <c r="G683" s="1"/>
      <c r="H683" s="1"/>
      <c r="I683" s="1"/>
      <c r="J683" s="1"/>
      <c r="K683" s="1"/>
      <c r="L683" s="1"/>
      <c r="M683" s="1"/>
      <c r="N683" s="1"/>
      <c r="O683" s="1"/>
      <c r="P683" s="1"/>
      <c r="Q683" s="1"/>
    </row>
    <row r="684" spans="1:17" ht="15.75" customHeight="1">
      <c r="A684" s="1"/>
      <c r="B684" s="1"/>
      <c r="C684" s="1"/>
      <c r="D684" s="1"/>
      <c r="E684" s="1"/>
      <c r="F684" s="1"/>
      <c r="G684" s="1"/>
      <c r="H684" s="1"/>
      <c r="I684" s="1"/>
      <c r="J684" s="1"/>
      <c r="K684" s="1"/>
      <c r="L684" s="1"/>
      <c r="M684" s="1"/>
      <c r="N684" s="1"/>
      <c r="O684" s="1"/>
      <c r="P684" s="1"/>
      <c r="Q684" s="1"/>
    </row>
    <row r="685" spans="1:17" ht="15.75" customHeight="1">
      <c r="A685" s="1"/>
      <c r="B685" s="1"/>
      <c r="C685" s="1"/>
      <c r="D685" s="1"/>
      <c r="E685" s="1"/>
      <c r="F685" s="1"/>
      <c r="G685" s="1"/>
      <c r="H685" s="1"/>
      <c r="I685" s="1"/>
      <c r="J685" s="1"/>
      <c r="K685" s="1"/>
      <c r="L685" s="1"/>
      <c r="M685" s="1"/>
      <c r="N685" s="1"/>
      <c r="O685" s="1"/>
      <c r="P685" s="1"/>
      <c r="Q685" s="1"/>
    </row>
    <row r="686" spans="1:17" ht="15.75" customHeight="1">
      <c r="A686" s="1"/>
      <c r="B686" s="1"/>
      <c r="C686" s="1"/>
      <c r="D686" s="1"/>
      <c r="E686" s="1"/>
      <c r="F686" s="1"/>
      <c r="G686" s="1"/>
      <c r="H686" s="1"/>
      <c r="I686" s="1"/>
      <c r="J686" s="1"/>
      <c r="K686" s="1"/>
      <c r="L686" s="1"/>
      <c r="M686" s="1"/>
      <c r="N686" s="1"/>
      <c r="O686" s="1"/>
      <c r="P686" s="1"/>
      <c r="Q686" s="1"/>
    </row>
    <row r="687" spans="1:17" ht="15.75" customHeight="1">
      <c r="A687" s="1"/>
      <c r="B687" s="1"/>
      <c r="C687" s="1"/>
      <c r="D687" s="1"/>
      <c r="E687" s="1"/>
      <c r="F687" s="1"/>
      <c r="G687" s="1"/>
      <c r="H687" s="1"/>
      <c r="I687" s="1"/>
      <c r="J687" s="1"/>
      <c r="K687" s="1"/>
      <c r="L687" s="1"/>
      <c r="M687" s="1"/>
      <c r="N687" s="1"/>
      <c r="O687" s="1"/>
      <c r="P687" s="1"/>
      <c r="Q687" s="1"/>
    </row>
    <row r="688" spans="1:17" ht="15.75" customHeight="1">
      <c r="A688" s="1"/>
      <c r="B688" s="1"/>
      <c r="C688" s="1"/>
      <c r="D688" s="1"/>
      <c r="E688" s="1"/>
      <c r="F688" s="1"/>
      <c r="G688" s="1"/>
      <c r="H688" s="1"/>
      <c r="I688" s="1"/>
      <c r="J688" s="1"/>
      <c r="K688" s="1"/>
      <c r="L688" s="1"/>
      <c r="M688" s="1"/>
      <c r="N688" s="1"/>
      <c r="O688" s="1"/>
      <c r="P688" s="1"/>
      <c r="Q688" s="1"/>
    </row>
    <row r="689" spans="1:17" ht="15.75" customHeight="1">
      <c r="A689" s="1"/>
      <c r="B689" s="1"/>
      <c r="C689" s="1"/>
      <c r="D689" s="1"/>
      <c r="E689" s="1"/>
      <c r="F689" s="1"/>
      <c r="G689" s="1"/>
      <c r="H689" s="1"/>
      <c r="I689" s="1"/>
      <c r="J689" s="1"/>
      <c r="K689" s="1"/>
      <c r="L689" s="1"/>
      <c r="M689" s="1"/>
      <c r="N689" s="1"/>
      <c r="O689" s="1"/>
      <c r="P689" s="1"/>
      <c r="Q689" s="1"/>
    </row>
    <row r="690" spans="1:17" ht="15.75" customHeight="1">
      <c r="A690" s="1"/>
      <c r="B690" s="1"/>
      <c r="C690" s="1"/>
      <c r="D690" s="1"/>
      <c r="E690" s="1"/>
      <c r="F690" s="1"/>
      <c r="G690" s="1"/>
      <c r="H690" s="1"/>
      <c r="I690" s="1"/>
      <c r="J690" s="1"/>
      <c r="K690" s="1"/>
      <c r="L690" s="1"/>
      <c r="M690" s="1"/>
      <c r="N690" s="1"/>
      <c r="O690" s="1"/>
      <c r="P690" s="1"/>
      <c r="Q690" s="1"/>
    </row>
    <row r="691" spans="1:17" ht="15.75" customHeight="1">
      <c r="A691" s="1"/>
      <c r="B691" s="1"/>
      <c r="C691" s="1"/>
      <c r="D691" s="1"/>
      <c r="E691" s="1"/>
      <c r="F691" s="1"/>
      <c r="G691" s="1"/>
      <c r="H691" s="1"/>
      <c r="I691" s="1"/>
      <c r="J691" s="1"/>
      <c r="K691" s="1"/>
      <c r="L691" s="1"/>
      <c r="M691" s="1"/>
      <c r="N691" s="1"/>
      <c r="O691" s="1"/>
      <c r="P691" s="1"/>
      <c r="Q691" s="1"/>
    </row>
    <row r="692" spans="1:17" ht="15.75" customHeight="1">
      <c r="A692" s="1"/>
      <c r="B692" s="1"/>
      <c r="C692" s="1"/>
      <c r="D692" s="1"/>
      <c r="E692" s="1"/>
      <c r="F692" s="1"/>
      <c r="G692" s="1"/>
      <c r="H692" s="1"/>
      <c r="I692" s="1"/>
      <c r="J692" s="1"/>
      <c r="K692" s="1"/>
      <c r="L692" s="1"/>
      <c r="M692" s="1"/>
      <c r="N692" s="1"/>
      <c r="O692" s="1"/>
      <c r="P692" s="1"/>
      <c r="Q692" s="1"/>
    </row>
    <row r="693" spans="1:17" ht="15.75" customHeight="1">
      <c r="A693" s="1"/>
      <c r="B693" s="1"/>
      <c r="C693" s="1"/>
      <c r="D693" s="1"/>
      <c r="E693" s="1"/>
      <c r="F693" s="1"/>
      <c r="G693" s="1"/>
      <c r="H693" s="1"/>
      <c r="I693" s="1"/>
      <c r="J693" s="1"/>
      <c r="K693" s="1"/>
      <c r="L693" s="1"/>
      <c r="M693" s="1"/>
      <c r="N693" s="1"/>
      <c r="O693" s="1"/>
      <c r="P693" s="1"/>
      <c r="Q693" s="1"/>
    </row>
    <row r="694" spans="1:17" ht="15.75" customHeight="1">
      <c r="A694" s="1"/>
      <c r="B694" s="1"/>
      <c r="C694" s="1"/>
      <c r="D694" s="1"/>
      <c r="E694" s="1"/>
      <c r="F694" s="1"/>
      <c r="G694" s="1"/>
      <c r="H694" s="1"/>
      <c r="I694" s="1"/>
      <c r="J694" s="1"/>
      <c r="K694" s="1"/>
      <c r="L694" s="1"/>
      <c r="M694" s="1"/>
      <c r="N694" s="1"/>
      <c r="O694" s="1"/>
      <c r="P694" s="1"/>
      <c r="Q694" s="1"/>
    </row>
    <row r="695" spans="1:17" ht="15.75" customHeight="1">
      <c r="A695" s="1"/>
      <c r="B695" s="1"/>
      <c r="C695" s="1"/>
      <c r="D695" s="1"/>
      <c r="E695" s="1"/>
      <c r="F695" s="1"/>
      <c r="G695" s="1"/>
      <c r="H695" s="1"/>
      <c r="I695" s="1"/>
      <c r="J695" s="1"/>
      <c r="K695" s="1"/>
      <c r="L695" s="1"/>
      <c r="M695" s="1"/>
      <c r="N695" s="1"/>
      <c r="O695" s="1"/>
      <c r="P695" s="1"/>
      <c r="Q695" s="1"/>
    </row>
    <row r="696" spans="1:17" ht="15.75" customHeight="1">
      <c r="A696" s="1"/>
      <c r="B696" s="1"/>
      <c r="C696" s="1"/>
      <c r="D696" s="1"/>
      <c r="E696" s="1"/>
      <c r="F696" s="1"/>
      <c r="G696" s="1"/>
      <c r="H696" s="1"/>
      <c r="I696" s="1"/>
      <c r="J696" s="1"/>
      <c r="K696" s="1"/>
      <c r="L696" s="1"/>
      <c r="M696" s="1"/>
      <c r="N696" s="1"/>
      <c r="O696" s="1"/>
      <c r="P696" s="1"/>
      <c r="Q696" s="1"/>
    </row>
    <row r="697" spans="1:17" ht="15.75" customHeight="1">
      <c r="A697" s="1"/>
      <c r="B697" s="1"/>
      <c r="C697" s="1"/>
      <c r="D697" s="1"/>
      <c r="E697" s="1"/>
      <c r="F697" s="1"/>
      <c r="G697" s="1"/>
      <c r="H697" s="1"/>
      <c r="I697" s="1"/>
      <c r="J697" s="1"/>
      <c r="K697" s="1"/>
      <c r="L697" s="1"/>
      <c r="M697" s="1"/>
      <c r="N697" s="1"/>
      <c r="O697" s="1"/>
      <c r="P697" s="1"/>
      <c r="Q697" s="1"/>
    </row>
    <row r="698" spans="1:17" ht="15.75" customHeight="1">
      <c r="A698" s="1"/>
      <c r="B698" s="1"/>
      <c r="C698" s="1"/>
      <c r="D698" s="1"/>
      <c r="E698" s="1"/>
      <c r="F698" s="1"/>
      <c r="G698" s="1"/>
      <c r="H698" s="1"/>
      <c r="I698" s="1"/>
      <c r="J698" s="1"/>
      <c r="K698" s="1"/>
      <c r="L698" s="1"/>
      <c r="M698" s="1"/>
      <c r="N698" s="1"/>
      <c r="O698" s="1"/>
      <c r="P698" s="1"/>
      <c r="Q698" s="1"/>
    </row>
    <row r="699" spans="1:17" ht="15.75" customHeight="1">
      <c r="A699" s="1"/>
      <c r="B699" s="1"/>
      <c r="C699" s="1"/>
      <c r="D699" s="1"/>
      <c r="E699" s="1"/>
      <c r="F699" s="1"/>
      <c r="G699" s="1"/>
      <c r="H699" s="1"/>
      <c r="I699" s="1"/>
      <c r="J699" s="1"/>
      <c r="K699" s="1"/>
      <c r="L699" s="1"/>
      <c r="M699" s="1"/>
      <c r="N699" s="1"/>
      <c r="O699" s="1"/>
      <c r="P699" s="1"/>
      <c r="Q699" s="1"/>
    </row>
    <row r="700" spans="1:17" ht="15.75" customHeight="1">
      <c r="A700" s="1"/>
      <c r="B700" s="1"/>
      <c r="C700" s="1"/>
      <c r="D700" s="1"/>
      <c r="E700" s="1"/>
      <c r="F700" s="1"/>
      <c r="G700" s="1"/>
      <c r="H700" s="1"/>
      <c r="I700" s="1"/>
      <c r="J700" s="1"/>
      <c r="K700" s="1"/>
      <c r="L700" s="1"/>
      <c r="M700" s="1"/>
      <c r="N700" s="1"/>
      <c r="O700" s="1"/>
      <c r="P700" s="1"/>
      <c r="Q700" s="1"/>
    </row>
    <row r="701" spans="1:17" ht="15.75" customHeight="1">
      <c r="A701" s="1"/>
      <c r="B701" s="1"/>
      <c r="C701" s="1"/>
      <c r="D701" s="1"/>
      <c r="E701" s="1"/>
      <c r="F701" s="1"/>
      <c r="G701" s="1"/>
      <c r="H701" s="1"/>
      <c r="I701" s="1"/>
      <c r="J701" s="1"/>
      <c r="K701" s="1"/>
      <c r="L701" s="1"/>
      <c r="M701" s="1"/>
      <c r="N701" s="1"/>
      <c r="O701" s="1"/>
      <c r="P701" s="1"/>
      <c r="Q701" s="1"/>
    </row>
    <row r="702" spans="1:17" ht="15.75" customHeight="1">
      <c r="A702" s="1"/>
      <c r="B702" s="1"/>
      <c r="C702" s="1"/>
      <c r="D702" s="1"/>
      <c r="E702" s="1"/>
      <c r="F702" s="1"/>
      <c r="G702" s="1"/>
      <c r="H702" s="1"/>
      <c r="I702" s="1"/>
      <c r="J702" s="1"/>
      <c r="K702" s="1"/>
      <c r="L702" s="1"/>
      <c r="M702" s="1"/>
      <c r="N702" s="1"/>
      <c r="O702" s="1"/>
      <c r="P702" s="1"/>
      <c r="Q702" s="1"/>
    </row>
    <row r="703" spans="1:17" ht="15.75" customHeight="1">
      <c r="A703" s="1"/>
      <c r="B703" s="1"/>
      <c r="C703" s="1"/>
      <c r="D703" s="1"/>
      <c r="E703" s="1"/>
      <c r="F703" s="1"/>
      <c r="G703" s="1"/>
      <c r="H703" s="1"/>
      <c r="I703" s="1"/>
      <c r="J703" s="1"/>
      <c r="K703" s="1"/>
      <c r="L703" s="1"/>
      <c r="M703" s="1"/>
      <c r="N703" s="1"/>
      <c r="O703" s="1"/>
      <c r="P703" s="1"/>
      <c r="Q703" s="1"/>
    </row>
    <row r="704" spans="1:17" ht="15.75" customHeight="1">
      <c r="A704" s="1"/>
      <c r="B704" s="1"/>
      <c r="C704" s="1"/>
      <c r="D704" s="1"/>
      <c r="E704" s="1"/>
      <c r="F704" s="1"/>
      <c r="G704" s="1"/>
      <c r="H704" s="1"/>
      <c r="I704" s="1"/>
      <c r="J704" s="1"/>
      <c r="K704" s="1"/>
      <c r="L704" s="1"/>
      <c r="M704" s="1"/>
      <c r="N704" s="1"/>
      <c r="O704" s="1"/>
      <c r="P704" s="1"/>
      <c r="Q704" s="1"/>
    </row>
    <row r="705" spans="1:17" ht="15.75" customHeight="1">
      <c r="A705" s="1"/>
      <c r="B705" s="1"/>
      <c r="C705" s="1"/>
      <c r="D705" s="1"/>
      <c r="E705" s="1"/>
      <c r="F705" s="1"/>
      <c r="G705" s="1"/>
      <c r="H705" s="1"/>
      <c r="I705" s="1"/>
      <c r="J705" s="1"/>
      <c r="K705" s="1"/>
      <c r="L705" s="1"/>
      <c r="M705" s="1"/>
      <c r="N705" s="1"/>
      <c r="O705" s="1"/>
      <c r="P705" s="1"/>
      <c r="Q705" s="1"/>
    </row>
    <row r="706" spans="1:17" ht="15.75" customHeight="1">
      <c r="A706" s="1"/>
      <c r="B706" s="1"/>
      <c r="C706" s="1"/>
      <c r="D706" s="1"/>
      <c r="E706" s="1"/>
      <c r="F706" s="1"/>
      <c r="G706" s="1"/>
      <c r="H706" s="1"/>
      <c r="I706" s="1"/>
      <c r="J706" s="1"/>
      <c r="K706" s="1"/>
      <c r="L706" s="1"/>
      <c r="M706" s="1"/>
      <c r="N706" s="1"/>
      <c r="O706" s="1"/>
      <c r="P706" s="1"/>
      <c r="Q706" s="1"/>
    </row>
    <row r="707" spans="1:17" ht="15.75" customHeight="1">
      <c r="A707" s="1"/>
      <c r="B707" s="1"/>
      <c r="C707" s="1"/>
      <c r="D707" s="1"/>
      <c r="E707" s="1"/>
      <c r="F707" s="1"/>
      <c r="G707" s="1"/>
      <c r="H707" s="1"/>
      <c r="I707" s="1"/>
      <c r="J707" s="1"/>
      <c r="K707" s="1"/>
      <c r="L707" s="1"/>
      <c r="M707" s="1"/>
      <c r="N707" s="1"/>
      <c r="O707" s="1"/>
      <c r="P707" s="1"/>
      <c r="Q707" s="1"/>
    </row>
    <row r="708" spans="1:17" ht="15.75" customHeight="1">
      <c r="A708" s="1"/>
      <c r="B708" s="1"/>
      <c r="C708" s="1"/>
      <c r="D708" s="1"/>
      <c r="E708" s="1"/>
      <c r="F708" s="1"/>
      <c r="G708" s="1"/>
      <c r="H708" s="1"/>
      <c r="I708" s="1"/>
      <c r="J708" s="1"/>
      <c r="K708" s="1"/>
      <c r="L708" s="1"/>
      <c r="M708" s="1"/>
      <c r="N708" s="1"/>
      <c r="O708" s="1"/>
      <c r="P708" s="1"/>
      <c r="Q708" s="1"/>
    </row>
    <row r="709" spans="1:17" ht="15.75" customHeight="1">
      <c r="A709" s="1"/>
      <c r="B709" s="1"/>
      <c r="C709" s="1"/>
      <c r="D709" s="1"/>
      <c r="E709" s="1"/>
      <c r="F709" s="1"/>
      <c r="G709" s="1"/>
      <c r="H709" s="1"/>
      <c r="I709" s="1"/>
      <c r="J709" s="1"/>
      <c r="K709" s="1"/>
      <c r="L709" s="1"/>
      <c r="M709" s="1"/>
      <c r="N709" s="1"/>
      <c r="O709" s="1"/>
      <c r="P709" s="1"/>
      <c r="Q709" s="1"/>
    </row>
    <row r="710" spans="1:17" ht="15.75" customHeight="1">
      <c r="A710" s="1"/>
      <c r="B710" s="1"/>
      <c r="C710" s="1"/>
      <c r="D710" s="1"/>
      <c r="E710" s="1"/>
      <c r="F710" s="1"/>
      <c r="G710" s="1"/>
      <c r="H710" s="1"/>
      <c r="I710" s="1"/>
      <c r="J710" s="1"/>
      <c r="K710" s="1"/>
      <c r="L710" s="1"/>
      <c r="M710" s="1"/>
      <c r="N710" s="1"/>
      <c r="O710" s="1"/>
      <c r="P710" s="1"/>
      <c r="Q710" s="1"/>
    </row>
    <row r="711" spans="1:17" ht="15.75" customHeight="1">
      <c r="A711" s="1"/>
      <c r="B711" s="1"/>
      <c r="C711" s="1"/>
      <c r="D711" s="1"/>
      <c r="E711" s="1"/>
      <c r="F711" s="1"/>
      <c r="G711" s="1"/>
      <c r="H711" s="1"/>
      <c r="I711" s="1"/>
      <c r="J711" s="1"/>
      <c r="K711" s="1"/>
      <c r="L711" s="1"/>
      <c r="M711" s="1"/>
      <c r="N711" s="1"/>
      <c r="O711" s="1"/>
      <c r="P711" s="1"/>
      <c r="Q711" s="1"/>
    </row>
    <row r="712" spans="1:17" ht="15.75" customHeight="1">
      <c r="A712" s="1"/>
      <c r="B712" s="1"/>
      <c r="C712" s="1"/>
      <c r="D712" s="1"/>
      <c r="E712" s="1"/>
      <c r="F712" s="1"/>
      <c r="G712" s="1"/>
      <c r="H712" s="1"/>
      <c r="I712" s="1"/>
      <c r="J712" s="1"/>
      <c r="K712" s="1"/>
      <c r="L712" s="1"/>
      <c r="M712" s="1"/>
      <c r="N712" s="1"/>
      <c r="O712" s="1"/>
      <c r="P712" s="1"/>
      <c r="Q712" s="1"/>
    </row>
    <row r="713" spans="1:17" ht="15.75" customHeight="1">
      <c r="A713" s="1"/>
      <c r="B713" s="1"/>
      <c r="C713" s="1"/>
      <c r="D713" s="1"/>
      <c r="E713" s="1"/>
      <c r="F713" s="1"/>
      <c r="G713" s="1"/>
      <c r="H713" s="1"/>
      <c r="I713" s="1"/>
      <c r="J713" s="1"/>
      <c r="K713" s="1"/>
      <c r="L713" s="1"/>
      <c r="M713" s="1"/>
      <c r="N713" s="1"/>
      <c r="O713" s="1"/>
      <c r="P713" s="1"/>
      <c r="Q713" s="1"/>
    </row>
    <row r="714" spans="1:17" ht="15.75" customHeight="1">
      <c r="A714" s="1"/>
      <c r="B714" s="1"/>
      <c r="C714" s="1"/>
      <c r="D714" s="1"/>
      <c r="E714" s="1"/>
      <c r="F714" s="1"/>
      <c r="G714" s="1"/>
      <c r="H714" s="1"/>
      <c r="I714" s="1"/>
      <c r="J714" s="1"/>
      <c r="K714" s="1"/>
      <c r="L714" s="1"/>
      <c r="M714" s="1"/>
      <c r="N714" s="1"/>
      <c r="O714" s="1"/>
      <c r="P714" s="1"/>
      <c r="Q714" s="1"/>
    </row>
    <row r="715" spans="1:17" ht="15.75" customHeight="1">
      <c r="A715" s="1"/>
      <c r="B715" s="1"/>
      <c r="C715" s="1"/>
      <c r="D715" s="1"/>
      <c r="E715" s="1"/>
      <c r="F715" s="1"/>
      <c r="G715" s="1"/>
      <c r="H715" s="1"/>
      <c r="I715" s="1"/>
      <c r="J715" s="1"/>
      <c r="K715" s="1"/>
      <c r="L715" s="1"/>
      <c r="M715" s="1"/>
      <c r="N715" s="1"/>
      <c r="O715" s="1"/>
      <c r="P715" s="1"/>
      <c r="Q715" s="1"/>
    </row>
    <row r="716" spans="1:17" ht="15.75" customHeight="1">
      <c r="A716" s="1"/>
      <c r="B716" s="1"/>
      <c r="C716" s="1"/>
      <c r="D716" s="1"/>
      <c r="E716" s="1"/>
      <c r="F716" s="1"/>
      <c r="G716" s="1"/>
      <c r="H716" s="1"/>
      <c r="I716" s="1"/>
      <c r="J716" s="1"/>
      <c r="K716" s="1"/>
      <c r="L716" s="1"/>
      <c r="M716" s="1"/>
      <c r="N716" s="1"/>
      <c r="O716" s="1"/>
      <c r="P716" s="1"/>
      <c r="Q716" s="1"/>
    </row>
    <row r="717" spans="1:17" ht="15.75" customHeight="1">
      <c r="A717" s="1"/>
      <c r="B717" s="1"/>
      <c r="C717" s="1"/>
      <c r="D717" s="1"/>
      <c r="E717" s="1"/>
      <c r="F717" s="1"/>
      <c r="G717" s="1"/>
      <c r="H717" s="1"/>
      <c r="I717" s="1"/>
      <c r="J717" s="1"/>
      <c r="K717" s="1"/>
      <c r="L717" s="1"/>
      <c r="M717" s="1"/>
      <c r="N717" s="1"/>
      <c r="O717" s="1"/>
      <c r="P717" s="1"/>
      <c r="Q717" s="1"/>
    </row>
    <row r="718" spans="1:17" ht="15.75" customHeight="1">
      <c r="A718" s="1"/>
      <c r="B718" s="1"/>
      <c r="C718" s="1"/>
      <c r="D718" s="1"/>
      <c r="E718" s="1"/>
      <c r="F718" s="1"/>
      <c r="G718" s="1"/>
      <c r="H718" s="1"/>
      <c r="I718" s="1"/>
      <c r="J718" s="1"/>
      <c r="K718" s="1"/>
      <c r="L718" s="1"/>
      <c r="M718" s="1"/>
      <c r="N718" s="1"/>
      <c r="O718" s="1"/>
      <c r="P718" s="1"/>
      <c r="Q718" s="1"/>
    </row>
    <row r="719" spans="1:17" ht="15.75" customHeight="1">
      <c r="A719" s="1"/>
      <c r="B719" s="1"/>
      <c r="C719" s="1"/>
      <c r="D719" s="1"/>
      <c r="E719" s="1"/>
      <c r="F719" s="1"/>
      <c r="G719" s="1"/>
      <c r="H719" s="1"/>
      <c r="I719" s="1"/>
      <c r="J719" s="1"/>
      <c r="K719" s="1"/>
      <c r="L719" s="1"/>
      <c r="M719" s="1"/>
      <c r="N719" s="1"/>
      <c r="O719" s="1"/>
      <c r="P719" s="1"/>
      <c r="Q719" s="1"/>
    </row>
    <row r="720" spans="1:17" ht="15.75" customHeight="1">
      <c r="A720" s="1"/>
      <c r="B720" s="1"/>
      <c r="C720" s="1"/>
      <c r="D720" s="1"/>
      <c r="E720" s="1"/>
      <c r="F720" s="1"/>
      <c r="G720" s="1"/>
      <c r="H720" s="1"/>
      <c r="I720" s="1"/>
      <c r="J720" s="1"/>
      <c r="K720" s="1"/>
      <c r="L720" s="1"/>
      <c r="M720" s="1"/>
      <c r="N720" s="1"/>
      <c r="O720" s="1"/>
      <c r="P720" s="1"/>
      <c r="Q720" s="1"/>
    </row>
    <row r="721" spans="1:17" ht="15.75" customHeight="1">
      <c r="A721" s="1"/>
      <c r="B721" s="1"/>
      <c r="C721" s="1"/>
      <c r="D721" s="1"/>
      <c r="E721" s="1"/>
      <c r="F721" s="1"/>
      <c r="G721" s="1"/>
      <c r="H721" s="1"/>
      <c r="I721" s="1"/>
      <c r="J721" s="1"/>
      <c r="K721" s="1"/>
      <c r="L721" s="1"/>
      <c r="M721" s="1"/>
      <c r="N721" s="1"/>
      <c r="O721" s="1"/>
      <c r="P721" s="1"/>
      <c r="Q721" s="1"/>
    </row>
    <row r="722" spans="1:17" ht="15.75" customHeight="1">
      <c r="A722" s="1"/>
      <c r="B722" s="1"/>
      <c r="C722" s="1"/>
      <c r="D722" s="1"/>
      <c r="E722" s="1"/>
      <c r="F722" s="1"/>
      <c r="G722" s="1"/>
      <c r="H722" s="1"/>
      <c r="I722" s="1"/>
      <c r="J722" s="1"/>
      <c r="K722" s="1"/>
      <c r="L722" s="1"/>
      <c r="M722" s="1"/>
      <c r="N722" s="1"/>
      <c r="O722" s="1"/>
      <c r="P722" s="1"/>
      <c r="Q722" s="1"/>
    </row>
    <row r="723" spans="1:17" ht="15.75" customHeight="1">
      <c r="A723" s="1"/>
      <c r="B723" s="1"/>
      <c r="C723" s="1"/>
      <c r="D723" s="1"/>
      <c r="E723" s="1"/>
      <c r="F723" s="1"/>
      <c r="G723" s="1"/>
      <c r="H723" s="1"/>
      <c r="I723" s="1"/>
      <c r="J723" s="1"/>
      <c r="K723" s="1"/>
      <c r="L723" s="1"/>
      <c r="M723" s="1"/>
      <c r="N723" s="1"/>
      <c r="O723" s="1"/>
      <c r="P723" s="1"/>
      <c r="Q723" s="1"/>
    </row>
    <row r="724" spans="1:17" ht="15.75" customHeight="1">
      <c r="A724" s="1"/>
      <c r="B724" s="1"/>
      <c r="C724" s="1"/>
      <c r="D724" s="1"/>
      <c r="E724" s="1"/>
      <c r="F724" s="1"/>
      <c r="G724" s="1"/>
      <c r="H724" s="1"/>
      <c r="I724" s="1"/>
      <c r="J724" s="1"/>
      <c r="K724" s="1"/>
      <c r="L724" s="1"/>
      <c r="M724" s="1"/>
      <c r="N724" s="1"/>
      <c r="O724" s="1"/>
      <c r="P724" s="1"/>
      <c r="Q724" s="1"/>
    </row>
    <row r="725" spans="1:17" ht="15.75" customHeight="1">
      <c r="A725" s="1"/>
      <c r="B725" s="1"/>
      <c r="C725" s="1"/>
      <c r="D725" s="1"/>
      <c r="E725" s="1"/>
      <c r="F725" s="1"/>
      <c r="G725" s="1"/>
      <c r="H725" s="1"/>
      <c r="I725" s="1"/>
      <c r="J725" s="1"/>
      <c r="K725" s="1"/>
      <c r="L725" s="1"/>
      <c r="M725" s="1"/>
      <c r="N725" s="1"/>
      <c r="O725" s="1"/>
      <c r="P725" s="1"/>
      <c r="Q725" s="1"/>
    </row>
    <row r="726" spans="1:17" ht="15.75" customHeight="1">
      <c r="A726" s="1"/>
      <c r="B726" s="1"/>
      <c r="C726" s="1"/>
      <c r="D726" s="1"/>
      <c r="E726" s="1"/>
      <c r="F726" s="1"/>
      <c r="G726" s="1"/>
      <c r="H726" s="1"/>
      <c r="I726" s="1"/>
      <c r="J726" s="1"/>
      <c r="K726" s="1"/>
      <c r="L726" s="1"/>
      <c r="M726" s="1"/>
      <c r="N726" s="1"/>
      <c r="O726" s="1"/>
      <c r="P726" s="1"/>
      <c r="Q726" s="1"/>
    </row>
    <row r="727" spans="1:17" ht="15.75" customHeight="1">
      <c r="A727" s="1"/>
      <c r="B727" s="1"/>
      <c r="C727" s="1"/>
      <c r="D727" s="1"/>
      <c r="E727" s="1"/>
      <c r="F727" s="1"/>
      <c r="G727" s="1"/>
      <c r="H727" s="1"/>
      <c r="I727" s="1"/>
      <c r="J727" s="1"/>
      <c r="K727" s="1"/>
      <c r="L727" s="1"/>
      <c r="M727" s="1"/>
      <c r="N727" s="1"/>
      <c r="O727" s="1"/>
      <c r="P727" s="1"/>
      <c r="Q727" s="1"/>
    </row>
    <row r="728" spans="1:17" ht="15.75" customHeight="1">
      <c r="A728" s="1"/>
      <c r="B728" s="1"/>
      <c r="C728" s="1"/>
      <c r="D728" s="1"/>
      <c r="E728" s="1"/>
      <c r="F728" s="1"/>
      <c r="G728" s="1"/>
      <c r="H728" s="1"/>
      <c r="I728" s="1"/>
      <c r="J728" s="1"/>
      <c r="K728" s="1"/>
      <c r="L728" s="1"/>
      <c r="M728" s="1"/>
      <c r="N728" s="1"/>
      <c r="O728" s="1"/>
      <c r="P728" s="1"/>
      <c r="Q728" s="1"/>
    </row>
    <row r="729" spans="1:17" ht="15.75" customHeight="1">
      <c r="A729" s="1"/>
      <c r="B729" s="1"/>
      <c r="C729" s="1"/>
      <c r="D729" s="1"/>
      <c r="E729" s="1"/>
      <c r="F729" s="1"/>
      <c r="G729" s="1"/>
      <c r="H729" s="1"/>
      <c r="I729" s="1"/>
      <c r="J729" s="1"/>
      <c r="K729" s="1"/>
      <c r="L729" s="1"/>
      <c r="M729" s="1"/>
      <c r="N729" s="1"/>
      <c r="O729" s="1"/>
      <c r="P729" s="1"/>
      <c r="Q729" s="1"/>
    </row>
    <row r="730" spans="1:17" ht="15.75" customHeight="1">
      <c r="A730" s="1"/>
      <c r="B730" s="1"/>
      <c r="C730" s="1"/>
      <c r="D730" s="1"/>
      <c r="E730" s="1"/>
      <c r="F730" s="1"/>
      <c r="G730" s="1"/>
      <c r="H730" s="1"/>
      <c r="I730" s="1"/>
      <c r="J730" s="1"/>
      <c r="K730" s="1"/>
      <c r="L730" s="1"/>
      <c r="M730" s="1"/>
      <c r="N730" s="1"/>
      <c r="O730" s="1"/>
      <c r="P730" s="1"/>
      <c r="Q730" s="1"/>
    </row>
    <row r="731" spans="1:17" ht="15.75" customHeight="1">
      <c r="A731" s="1"/>
      <c r="B731" s="1"/>
      <c r="C731" s="1"/>
      <c r="D731" s="1"/>
      <c r="E731" s="1"/>
      <c r="F731" s="1"/>
      <c r="G731" s="1"/>
      <c r="H731" s="1"/>
      <c r="I731" s="1"/>
      <c r="J731" s="1"/>
      <c r="K731" s="1"/>
      <c r="L731" s="1"/>
      <c r="M731" s="1"/>
      <c r="N731" s="1"/>
      <c r="O731" s="1"/>
      <c r="P731" s="1"/>
      <c r="Q731" s="1"/>
    </row>
    <row r="732" spans="1:17" ht="15.75" customHeight="1">
      <c r="A732" s="1"/>
      <c r="B732" s="1"/>
      <c r="C732" s="1"/>
      <c r="D732" s="1"/>
      <c r="E732" s="1"/>
      <c r="F732" s="1"/>
      <c r="G732" s="1"/>
      <c r="H732" s="1"/>
      <c r="I732" s="1"/>
      <c r="J732" s="1"/>
      <c r="K732" s="1"/>
      <c r="L732" s="1"/>
      <c r="M732" s="1"/>
      <c r="N732" s="1"/>
      <c r="O732" s="1"/>
      <c r="P732" s="1"/>
      <c r="Q732" s="1"/>
    </row>
    <row r="733" spans="1:17" ht="15.75" customHeight="1">
      <c r="A733" s="1"/>
      <c r="B733" s="1"/>
      <c r="C733" s="1"/>
      <c r="D733" s="1"/>
      <c r="E733" s="1"/>
      <c r="F733" s="1"/>
      <c r="G733" s="1"/>
      <c r="H733" s="1"/>
      <c r="I733" s="1"/>
      <c r="J733" s="1"/>
      <c r="K733" s="1"/>
      <c r="L733" s="1"/>
      <c r="M733" s="1"/>
      <c r="N733" s="1"/>
      <c r="O733" s="1"/>
      <c r="P733" s="1"/>
      <c r="Q733" s="1"/>
    </row>
    <row r="734" spans="1:17" ht="15.75" customHeight="1">
      <c r="A734" s="1"/>
      <c r="B734" s="1"/>
      <c r="C734" s="1"/>
      <c r="D734" s="1"/>
      <c r="E734" s="1"/>
      <c r="F734" s="1"/>
      <c r="G734" s="1"/>
      <c r="H734" s="1"/>
      <c r="I734" s="1"/>
      <c r="J734" s="1"/>
      <c r="K734" s="1"/>
      <c r="L734" s="1"/>
      <c r="M734" s="1"/>
      <c r="N734" s="1"/>
      <c r="O734" s="1"/>
      <c r="P734" s="1"/>
      <c r="Q734" s="1"/>
    </row>
    <row r="735" spans="1:17" ht="15.75" customHeight="1">
      <c r="A735" s="1"/>
      <c r="B735" s="1"/>
      <c r="C735" s="1"/>
      <c r="D735" s="1"/>
      <c r="E735" s="1"/>
      <c r="F735" s="1"/>
      <c r="G735" s="1"/>
      <c r="H735" s="1"/>
      <c r="I735" s="1"/>
      <c r="J735" s="1"/>
      <c r="K735" s="1"/>
      <c r="L735" s="1"/>
      <c r="M735" s="1"/>
      <c r="N735" s="1"/>
      <c r="O735" s="1"/>
      <c r="P735" s="1"/>
      <c r="Q735" s="1"/>
    </row>
    <row r="736" spans="1:17" ht="15.75" customHeight="1">
      <c r="A736" s="1"/>
      <c r="B736" s="1"/>
      <c r="C736" s="1"/>
      <c r="D736" s="1"/>
      <c r="E736" s="1"/>
      <c r="F736" s="1"/>
      <c r="G736" s="1"/>
      <c r="H736" s="1"/>
      <c r="I736" s="1"/>
      <c r="J736" s="1"/>
      <c r="K736" s="1"/>
      <c r="L736" s="1"/>
      <c r="M736" s="1"/>
      <c r="N736" s="1"/>
      <c r="O736" s="1"/>
      <c r="P736" s="1"/>
      <c r="Q736" s="1"/>
    </row>
    <row r="737" spans="1:17" ht="15.75" customHeight="1">
      <c r="A737" s="1"/>
      <c r="B737" s="1"/>
      <c r="C737" s="1"/>
      <c r="D737" s="1"/>
      <c r="E737" s="1"/>
      <c r="F737" s="1"/>
      <c r="G737" s="1"/>
      <c r="H737" s="1"/>
      <c r="I737" s="1"/>
      <c r="J737" s="1"/>
      <c r="K737" s="1"/>
      <c r="L737" s="1"/>
      <c r="M737" s="1"/>
      <c r="N737" s="1"/>
      <c r="O737" s="1"/>
      <c r="P737" s="1"/>
      <c r="Q737" s="1"/>
    </row>
    <row r="738" spans="1:17" ht="15.75" customHeight="1">
      <c r="A738" s="1"/>
      <c r="B738" s="1"/>
      <c r="C738" s="1"/>
      <c r="D738" s="1"/>
      <c r="E738" s="1"/>
      <c r="F738" s="1"/>
      <c r="G738" s="1"/>
      <c r="H738" s="1"/>
      <c r="I738" s="1"/>
      <c r="J738" s="1"/>
      <c r="K738" s="1"/>
      <c r="L738" s="1"/>
      <c r="M738" s="1"/>
      <c r="N738" s="1"/>
      <c r="O738" s="1"/>
      <c r="P738" s="1"/>
      <c r="Q738" s="1"/>
    </row>
    <row r="739" spans="1:17" ht="15.75" customHeight="1">
      <c r="A739" s="1"/>
      <c r="B739" s="1"/>
      <c r="C739" s="1"/>
      <c r="D739" s="1"/>
      <c r="E739" s="1"/>
      <c r="F739" s="1"/>
      <c r="G739" s="1"/>
      <c r="H739" s="1"/>
      <c r="I739" s="1"/>
      <c r="J739" s="1"/>
      <c r="K739" s="1"/>
      <c r="L739" s="1"/>
      <c r="M739" s="1"/>
      <c r="N739" s="1"/>
      <c r="O739" s="1"/>
      <c r="P739" s="1"/>
      <c r="Q739" s="1"/>
    </row>
    <row r="740" spans="1:17" ht="15.75" customHeight="1">
      <c r="A740" s="1"/>
      <c r="B740" s="1"/>
      <c r="C740" s="1"/>
      <c r="D740" s="1"/>
      <c r="E740" s="1"/>
      <c r="F740" s="1"/>
      <c r="G740" s="1"/>
      <c r="H740" s="1"/>
      <c r="I740" s="1"/>
      <c r="J740" s="1"/>
      <c r="K740" s="1"/>
      <c r="L740" s="1"/>
      <c r="M740" s="1"/>
      <c r="N740" s="1"/>
      <c r="O740" s="1"/>
      <c r="P740" s="1"/>
      <c r="Q740" s="1"/>
    </row>
    <row r="741" spans="1:17" ht="15.75" customHeight="1">
      <c r="A741" s="1"/>
      <c r="B741" s="1"/>
      <c r="C741" s="1"/>
      <c r="D741" s="1"/>
      <c r="E741" s="1"/>
      <c r="F741" s="1"/>
      <c r="G741" s="1"/>
      <c r="H741" s="1"/>
      <c r="I741" s="1"/>
      <c r="J741" s="1"/>
      <c r="K741" s="1"/>
      <c r="L741" s="1"/>
      <c r="M741" s="1"/>
      <c r="N741" s="1"/>
      <c r="O741" s="1"/>
      <c r="P741" s="1"/>
      <c r="Q741" s="1"/>
    </row>
    <row r="742" spans="1:17" ht="15.75" customHeight="1">
      <c r="A742" s="1"/>
      <c r="B742" s="1"/>
      <c r="C742" s="1"/>
      <c r="D742" s="1"/>
      <c r="E742" s="1"/>
      <c r="F742" s="1"/>
      <c r="G742" s="1"/>
      <c r="H742" s="1"/>
      <c r="I742" s="1"/>
      <c r="J742" s="1"/>
      <c r="K742" s="1"/>
      <c r="L742" s="1"/>
      <c r="M742" s="1"/>
      <c r="N742" s="1"/>
      <c r="O742" s="1"/>
      <c r="P742" s="1"/>
      <c r="Q742" s="1"/>
    </row>
    <row r="743" spans="1:17" ht="15.75" customHeight="1">
      <c r="A743" s="1"/>
      <c r="B743" s="1"/>
      <c r="C743" s="1"/>
      <c r="D743" s="1"/>
      <c r="E743" s="1"/>
      <c r="F743" s="1"/>
      <c r="G743" s="1"/>
      <c r="H743" s="1"/>
      <c r="I743" s="1"/>
      <c r="J743" s="1"/>
      <c r="K743" s="1"/>
      <c r="L743" s="1"/>
      <c r="M743" s="1"/>
      <c r="N743" s="1"/>
      <c r="O743" s="1"/>
      <c r="P743" s="1"/>
      <c r="Q743" s="1"/>
    </row>
    <row r="744" spans="1:17" ht="15.75" customHeight="1">
      <c r="A744" s="1"/>
      <c r="B744" s="1"/>
      <c r="C744" s="1"/>
      <c r="D744" s="1"/>
      <c r="E744" s="1"/>
      <c r="F744" s="1"/>
      <c r="G744" s="1"/>
      <c r="H744" s="1"/>
      <c r="I744" s="1"/>
      <c r="J744" s="1"/>
      <c r="K744" s="1"/>
      <c r="L744" s="1"/>
      <c r="M744" s="1"/>
      <c r="N744" s="1"/>
      <c r="O744" s="1"/>
      <c r="P744" s="1"/>
      <c r="Q744" s="1"/>
    </row>
    <row r="745" spans="1:17" ht="15.75" customHeight="1">
      <c r="A745" s="1"/>
      <c r="B745" s="1"/>
      <c r="C745" s="1"/>
      <c r="D745" s="1"/>
      <c r="E745" s="1"/>
      <c r="F745" s="1"/>
      <c r="G745" s="1"/>
      <c r="H745" s="1"/>
      <c r="I745" s="1"/>
      <c r="J745" s="1"/>
      <c r="K745" s="1"/>
      <c r="L745" s="1"/>
      <c r="M745" s="1"/>
      <c r="N745" s="1"/>
      <c r="O745" s="1"/>
      <c r="P745" s="1"/>
      <c r="Q745" s="1"/>
    </row>
    <row r="746" spans="1:17" ht="15.75" customHeight="1">
      <c r="A746" s="1"/>
      <c r="B746" s="1"/>
      <c r="C746" s="1"/>
      <c r="D746" s="1"/>
      <c r="E746" s="1"/>
      <c r="F746" s="1"/>
      <c r="G746" s="1"/>
      <c r="H746" s="1"/>
      <c r="I746" s="1"/>
      <c r="J746" s="1"/>
      <c r="K746" s="1"/>
      <c r="L746" s="1"/>
      <c r="M746" s="1"/>
      <c r="N746" s="1"/>
      <c r="O746" s="1"/>
      <c r="P746" s="1"/>
      <c r="Q746" s="1"/>
    </row>
    <row r="747" spans="1:17" ht="15.75" customHeight="1">
      <c r="A747" s="1"/>
      <c r="B747" s="1"/>
      <c r="C747" s="1"/>
      <c r="D747" s="1"/>
      <c r="E747" s="1"/>
      <c r="F747" s="1"/>
      <c r="G747" s="1"/>
      <c r="H747" s="1"/>
      <c r="I747" s="1"/>
      <c r="J747" s="1"/>
      <c r="K747" s="1"/>
      <c r="L747" s="1"/>
      <c r="M747" s="1"/>
      <c r="N747" s="1"/>
      <c r="O747" s="1"/>
      <c r="P747" s="1"/>
      <c r="Q747" s="1"/>
    </row>
    <row r="748" spans="1:17" ht="15.75" customHeight="1">
      <c r="A748" s="1"/>
      <c r="B748" s="1"/>
      <c r="C748" s="1"/>
      <c r="D748" s="1"/>
      <c r="E748" s="1"/>
      <c r="F748" s="1"/>
      <c r="G748" s="1"/>
      <c r="H748" s="1"/>
      <c r="I748" s="1"/>
      <c r="J748" s="1"/>
      <c r="K748" s="1"/>
      <c r="L748" s="1"/>
      <c r="M748" s="1"/>
      <c r="N748" s="1"/>
      <c r="O748" s="1"/>
      <c r="P748" s="1"/>
      <c r="Q748" s="1"/>
    </row>
    <row r="749" spans="1:17" ht="15.75" customHeight="1">
      <c r="A749" s="1"/>
      <c r="B749" s="1"/>
      <c r="C749" s="1"/>
      <c r="D749" s="1"/>
      <c r="E749" s="1"/>
      <c r="F749" s="1"/>
      <c r="G749" s="1"/>
      <c r="H749" s="1"/>
      <c r="I749" s="1"/>
      <c r="J749" s="1"/>
      <c r="K749" s="1"/>
      <c r="L749" s="1"/>
      <c r="M749" s="1"/>
      <c r="N749" s="1"/>
      <c r="O749" s="1"/>
      <c r="P749" s="1"/>
      <c r="Q749" s="1"/>
    </row>
    <row r="750" spans="1:17" ht="15.75" customHeight="1">
      <c r="A750" s="1"/>
      <c r="B750" s="1"/>
      <c r="C750" s="1"/>
      <c r="D750" s="1"/>
      <c r="E750" s="1"/>
      <c r="F750" s="1"/>
      <c r="G750" s="1"/>
      <c r="H750" s="1"/>
      <c r="I750" s="1"/>
      <c r="J750" s="1"/>
      <c r="K750" s="1"/>
      <c r="L750" s="1"/>
      <c r="M750" s="1"/>
      <c r="N750" s="1"/>
      <c r="O750" s="1"/>
      <c r="P750" s="1"/>
      <c r="Q750" s="1"/>
    </row>
    <row r="751" spans="1:17" ht="15.75" customHeight="1">
      <c r="A751" s="1"/>
      <c r="B751" s="1"/>
      <c r="C751" s="1"/>
      <c r="D751" s="1"/>
      <c r="E751" s="1"/>
      <c r="F751" s="1"/>
      <c r="G751" s="1"/>
      <c r="H751" s="1"/>
      <c r="I751" s="1"/>
      <c r="J751" s="1"/>
      <c r="K751" s="1"/>
      <c r="L751" s="1"/>
      <c r="M751" s="1"/>
      <c r="N751" s="1"/>
      <c r="O751" s="1"/>
      <c r="P751" s="1"/>
      <c r="Q751" s="1"/>
    </row>
    <row r="752" spans="1:17" ht="15.75" customHeight="1">
      <c r="A752" s="1"/>
      <c r="B752" s="1"/>
      <c r="C752" s="1"/>
      <c r="D752" s="1"/>
      <c r="E752" s="1"/>
      <c r="F752" s="1"/>
      <c r="G752" s="1"/>
      <c r="H752" s="1"/>
      <c r="I752" s="1"/>
      <c r="J752" s="1"/>
      <c r="K752" s="1"/>
      <c r="L752" s="1"/>
      <c r="M752" s="1"/>
      <c r="N752" s="1"/>
      <c r="O752" s="1"/>
      <c r="P752" s="1"/>
      <c r="Q752" s="1"/>
    </row>
    <row r="753" spans="1:17" ht="15.75" customHeight="1">
      <c r="A753" s="1"/>
      <c r="B753" s="1"/>
      <c r="C753" s="1"/>
      <c r="D753" s="1"/>
      <c r="E753" s="1"/>
      <c r="F753" s="1"/>
      <c r="G753" s="1"/>
      <c r="H753" s="1"/>
      <c r="I753" s="1"/>
      <c r="J753" s="1"/>
      <c r="K753" s="1"/>
      <c r="L753" s="1"/>
      <c r="M753" s="1"/>
      <c r="N753" s="1"/>
      <c r="O753" s="1"/>
      <c r="P753" s="1"/>
      <c r="Q753" s="1"/>
    </row>
    <row r="754" spans="1:17" ht="15.75" customHeight="1">
      <c r="A754" s="1"/>
      <c r="B754" s="1"/>
      <c r="C754" s="1"/>
      <c r="D754" s="1"/>
      <c r="E754" s="1"/>
      <c r="F754" s="1"/>
      <c r="G754" s="1"/>
      <c r="H754" s="1"/>
      <c r="I754" s="1"/>
      <c r="J754" s="1"/>
      <c r="K754" s="1"/>
      <c r="L754" s="1"/>
      <c r="M754" s="1"/>
      <c r="N754" s="1"/>
      <c r="O754" s="1"/>
      <c r="P754" s="1"/>
      <c r="Q754" s="1"/>
    </row>
    <row r="755" spans="1:17" ht="15.75" customHeight="1">
      <c r="A755" s="1"/>
      <c r="B755" s="1"/>
      <c r="C755" s="1"/>
      <c r="D755" s="1"/>
      <c r="E755" s="1"/>
      <c r="F755" s="1"/>
      <c r="G755" s="1"/>
      <c r="H755" s="1"/>
      <c r="I755" s="1"/>
      <c r="J755" s="1"/>
      <c r="K755" s="1"/>
      <c r="L755" s="1"/>
      <c r="M755" s="1"/>
      <c r="N755" s="1"/>
      <c r="O755" s="1"/>
      <c r="P755" s="1"/>
      <c r="Q755" s="1"/>
    </row>
    <row r="756" spans="1:17" ht="15.75" customHeight="1">
      <c r="A756" s="1"/>
      <c r="B756" s="1"/>
      <c r="C756" s="1"/>
      <c r="D756" s="1"/>
      <c r="E756" s="1"/>
      <c r="F756" s="1"/>
      <c r="G756" s="1"/>
      <c r="H756" s="1"/>
      <c r="I756" s="1"/>
      <c r="J756" s="1"/>
      <c r="K756" s="1"/>
      <c r="L756" s="1"/>
      <c r="M756" s="1"/>
      <c r="N756" s="1"/>
      <c r="O756" s="1"/>
      <c r="P756" s="1"/>
      <c r="Q756" s="1"/>
    </row>
    <row r="757" spans="1:17" ht="15.75" customHeight="1">
      <c r="A757" s="1"/>
      <c r="B757" s="1"/>
      <c r="C757" s="1"/>
      <c r="D757" s="1"/>
      <c r="E757" s="1"/>
      <c r="F757" s="1"/>
      <c r="G757" s="1"/>
      <c r="H757" s="1"/>
      <c r="I757" s="1"/>
      <c r="J757" s="1"/>
      <c r="K757" s="1"/>
      <c r="L757" s="1"/>
      <c r="M757" s="1"/>
      <c r="N757" s="1"/>
      <c r="O757" s="1"/>
      <c r="P757" s="1"/>
      <c r="Q757" s="1"/>
    </row>
    <row r="758" spans="1:17" ht="15.75" customHeight="1">
      <c r="A758" s="1"/>
      <c r="B758" s="1"/>
      <c r="C758" s="1"/>
      <c r="D758" s="1"/>
      <c r="E758" s="1"/>
      <c r="F758" s="1"/>
      <c r="G758" s="1"/>
      <c r="H758" s="1"/>
      <c r="I758" s="1"/>
      <c r="J758" s="1"/>
      <c r="K758" s="1"/>
      <c r="L758" s="1"/>
      <c r="M758" s="1"/>
      <c r="N758" s="1"/>
      <c r="O758" s="1"/>
      <c r="P758" s="1"/>
      <c r="Q758" s="1"/>
    </row>
    <row r="759" spans="1:17" ht="15.75" customHeight="1">
      <c r="A759" s="1"/>
      <c r="B759" s="1"/>
      <c r="C759" s="1"/>
      <c r="D759" s="1"/>
      <c r="E759" s="1"/>
      <c r="F759" s="1"/>
      <c r="G759" s="1"/>
      <c r="H759" s="1"/>
      <c r="I759" s="1"/>
      <c r="J759" s="1"/>
      <c r="K759" s="1"/>
      <c r="L759" s="1"/>
      <c r="M759" s="1"/>
      <c r="N759" s="1"/>
      <c r="O759" s="1"/>
      <c r="P759" s="1"/>
      <c r="Q759" s="1"/>
    </row>
    <row r="760" spans="1:17" ht="15.75" customHeight="1">
      <c r="A760" s="1"/>
      <c r="B760" s="1"/>
      <c r="C760" s="1"/>
      <c r="D760" s="1"/>
      <c r="E760" s="1"/>
      <c r="F760" s="1"/>
      <c r="G760" s="1"/>
      <c r="H760" s="1"/>
      <c r="I760" s="1"/>
      <c r="J760" s="1"/>
      <c r="K760" s="1"/>
      <c r="L760" s="1"/>
      <c r="M760" s="1"/>
      <c r="N760" s="1"/>
      <c r="O760" s="1"/>
      <c r="P760" s="1"/>
      <c r="Q760" s="1"/>
    </row>
    <row r="761" spans="1:17" ht="15.75" customHeight="1">
      <c r="A761" s="1"/>
      <c r="B761" s="1"/>
      <c r="C761" s="1"/>
      <c r="D761" s="1"/>
      <c r="E761" s="1"/>
      <c r="F761" s="1"/>
      <c r="G761" s="1"/>
      <c r="H761" s="1"/>
      <c r="I761" s="1"/>
      <c r="J761" s="1"/>
      <c r="K761" s="1"/>
      <c r="L761" s="1"/>
      <c r="M761" s="1"/>
      <c r="N761" s="1"/>
      <c r="O761" s="1"/>
      <c r="P761" s="1"/>
      <c r="Q761" s="1"/>
    </row>
    <row r="762" spans="1:17" ht="15.75" customHeight="1">
      <c r="A762" s="1"/>
      <c r="B762" s="1"/>
      <c r="C762" s="1"/>
      <c r="D762" s="1"/>
      <c r="E762" s="1"/>
      <c r="F762" s="1"/>
      <c r="G762" s="1"/>
      <c r="H762" s="1"/>
      <c r="I762" s="1"/>
      <c r="J762" s="1"/>
      <c r="K762" s="1"/>
      <c r="L762" s="1"/>
      <c r="M762" s="1"/>
      <c r="N762" s="1"/>
      <c r="O762" s="1"/>
      <c r="P762" s="1"/>
      <c r="Q762" s="1"/>
    </row>
    <row r="763" spans="1:17" ht="15.75" customHeight="1">
      <c r="A763" s="1"/>
      <c r="B763" s="1"/>
      <c r="C763" s="1"/>
      <c r="D763" s="1"/>
      <c r="E763" s="1"/>
      <c r="F763" s="1"/>
      <c r="G763" s="1"/>
      <c r="H763" s="1"/>
      <c r="I763" s="1"/>
      <c r="J763" s="1"/>
      <c r="K763" s="1"/>
      <c r="L763" s="1"/>
      <c r="M763" s="1"/>
      <c r="N763" s="1"/>
      <c r="O763" s="1"/>
      <c r="P763" s="1"/>
      <c r="Q763" s="1"/>
    </row>
    <row r="764" spans="1:17" ht="15.75" customHeight="1">
      <c r="A764" s="1"/>
      <c r="B764" s="1"/>
      <c r="C764" s="1"/>
      <c r="D764" s="1"/>
      <c r="E764" s="1"/>
      <c r="F764" s="1"/>
      <c r="G764" s="1"/>
      <c r="H764" s="1"/>
      <c r="I764" s="1"/>
      <c r="J764" s="1"/>
      <c r="K764" s="1"/>
      <c r="L764" s="1"/>
      <c r="M764" s="1"/>
      <c r="N764" s="1"/>
      <c r="O764" s="1"/>
      <c r="P764" s="1"/>
      <c r="Q764" s="1"/>
    </row>
    <row r="765" spans="1:17" ht="15.75" customHeight="1">
      <c r="A765" s="1"/>
      <c r="B765" s="1"/>
      <c r="C765" s="1"/>
      <c r="D765" s="1"/>
      <c r="E765" s="1"/>
      <c r="F765" s="1"/>
      <c r="G765" s="1"/>
      <c r="H765" s="1"/>
      <c r="I765" s="1"/>
      <c r="J765" s="1"/>
      <c r="K765" s="1"/>
      <c r="L765" s="1"/>
      <c r="M765" s="1"/>
      <c r="N765" s="1"/>
      <c r="O765" s="1"/>
      <c r="P765" s="1"/>
      <c r="Q765" s="1"/>
    </row>
    <row r="766" spans="1:17" ht="15.75" customHeight="1">
      <c r="A766" s="1"/>
      <c r="B766" s="1"/>
      <c r="C766" s="1"/>
      <c r="D766" s="1"/>
      <c r="E766" s="1"/>
      <c r="F766" s="1"/>
      <c r="G766" s="1"/>
      <c r="H766" s="1"/>
      <c r="I766" s="1"/>
      <c r="J766" s="1"/>
      <c r="K766" s="1"/>
      <c r="L766" s="1"/>
      <c r="M766" s="1"/>
      <c r="N766" s="1"/>
      <c r="O766" s="1"/>
      <c r="P766" s="1"/>
      <c r="Q766" s="1"/>
    </row>
    <row r="767" spans="1:17" ht="15.75" customHeight="1">
      <c r="A767" s="1"/>
      <c r="B767" s="1"/>
      <c r="C767" s="1"/>
      <c r="D767" s="1"/>
      <c r="E767" s="1"/>
      <c r="F767" s="1"/>
      <c r="G767" s="1"/>
      <c r="H767" s="1"/>
      <c r="I767" s="1"/>
      <c r="J767" s="1"/>
      <c r="K767" s="1"/>
      <c r="L767" s="1"/>
      <c r="M767" s="1"/>
      <c r="N767" s="1"/>
      <c r="O767" s="1"/>
      <c r="P767" s="1"/>
      <c r="Q767" s="1"/>
    </row>
    <row r="768" spans="1:17" ht="15.75" customHeight="1">
      <c r="A768" s="1"/>
      <c r="B768" s="1"/>
      <c r="C768" s="1"/>
      <c r="D768" s="1"/>
      <c r="E768" s="1"/>
      <c r="F768" s="1"/>
      <c r="G768" s="1"/>
      <c r="H768" s="1"/>
      <c r="I768" s="1"/>
      <c r="J768" s="1"/>
      <c r="K768" s="1"/>
      <c r="L768" s="1"/>
      <c r="M768" s="1"/>
      <c r="N768" s="1"/>
      <c r="O768" s="1"/>
      <c r="P768" s="1"/>
      <c r="Q768" s="1"/>
    </row>
    <row r="769" spans="1:17" ht="15.75" customHeight="1">
      <c r="A769" s="1"/>
      <c r="B769" s="1"/>
      <c r="C769" s="1"/>
      <c r="D769" s="1"/>
      <c r="E769" s="1"/>
      <c r="F769" s="1"/>
      <c r="G769" s="1"/>
      <c r="H769" s="1"/>
      <c r="I769" s="1"/>
      <c r="J769" s="1"/>
      <c r="K769" s="1"/>
      <c r="L769" s="1"/>
      <c r="M769" s="1"/>
      <c r="N769" s="1"/>
      <c r="O769" s="1"/>
      <c r="P769" s="1"/>
      <c r="Q769" s="1"/>
    </row>
    <row r="770" spans="1:17" ht="15.75" customHeight="1">
      <c r="A770" s="1"/>
      <c r="B770" s="1"/>
      <c r="C770" s="1"/>
      <c r="D770" s="1"/>
      <c r="E770" s="1"/>
      <c r="F770" s="1"/>
      <c r="G770" s="1"/>
      <c r="H770" s="1"/>
      <c r="I770" s="1"/>
      <c r="J770" s="1"/>
      <c r="K770" s="1"/>
      <c r="L770" s="1"/>
      <c r="M770" s="1"/>
      <c r="N770" s="1"/>
      <c r="O770" s="1"/>
      <c r="P770" s="1"/>
      <c r="Q770" s="1"/>
    </row>
    <row r="771" spans="1:17" ht="15.75" customHeight="1">
      <c r="A771" s="1"/>
      <c r="B771" s="1"/>
      <c r="C771" s="1"/>
      <c r="D771" s="1"/>
      <c r="E771" s="1"/>
      <c r="F771" s="1"/>
      <c r="G771" s="1"/>
      <c r="H771" s="1"/>
      <c r="I771" s="1"/>
      <c r="J771" s="1"/>
      <c r="K771" s="1"/>
      <c r="L771" s="1"/>
      <c r="M771" s="1"/>
      <c r="N771" s="1"/>
      <c r="O771" s="1"/>
      <c r="P771" s="1"/>
      <c r="Q771" s="1"/>
    </row>
    <row r="772" spans="1:17" ht="15.75" customHeight="1">
      <c r="A772" s="1"/>
      <c r="B772" s="1"/>
      <c r="C772" s="1"/>
      <c r="D772" s="1"/>
      <c r="E772" s="1"/>
      <c r="F772" s="1"/>
      <c r="G772" s="1"/>
      <c r="H772" s="1"/>
      <c r="I772" s="1"/>
      <c r="J772" s="1"/>
      <c r="K772" s="1"/>
      <c r="L772" s="1"/>
      <c r="M772" s="1"/>
      <c r="N772" s="1"/>
      <c r="O772" s="1"/>
      <c r="P772" s="1"/>
      <c r="Q772" s="1"/>
    </row>
    <row r="773" spans="1:17" ht="15.75" customHeight="1">
      <c r="A773" s="1"/>
      <c r="B773" s="1"/>
      <c r="C773" s="1"/>
      <c r="D773" s="1"/>
      <c r="E773" s="1"/>
      <c r="F773" s="1"/>
      <c r="G773" s="1"/>
      <c r="H773" s="1"/>
      <c r="I773" s="1"/>
      <c r="J773" s="1"/>
      <c r="K773" s="1"/>
      <c r="L773" s="1"/>
      <c r="M773" s="1"/>
      <c r="N773" s="1"/>
      <c r="O773" s="1"/>
      <c r="P773" s="1"/>
      <c r="Q773" s="1"/>
    </row>
    <row r="774" spans="1:17" ht="15.75" customHeight="1">
      <c r="A774" s="1"/>
      <c r="B774" s="1"/>
      <c r="C774" s="1"/>
      <c r="D774" s="1"/>
      <c r="E774" s="1"/>
      <c r="F774" s="1"/>
      <c r="G774" s="1"/>
      <c r="H774" s="1"/>
      <c r="I774" s="1"/>
      <c r="J774" s="1"/>
      <c r="K774" s="1"/>
      <c r="L774" s="1"/>
      <c r="M774" s="1"/>
      <c r="N774" s="1"/>
      <c r="O774" s="1"/>
      <c r="P774" s="1"/>
      <c r="Q774" s="1"/>
    </row>
    <row r="775" spans="1:17" ht="15.75" customHeight="1">
      <c r="A775" s="1"/>
      <c r="B775" s="1"/>
      <c r="C775" s="1"/>
      <c r="D775" s="1"/>
      <c r="E775" s="1"/>
      <c r="F775" s="1"/>
      <c r="G775" s="1"/>
      <c r="H775" s="1"/>
      <c r="I775" s="1"/>
      <c r="J775" s="1"/>
      <c r="K775" s="1"/>
      <c r="L775" s="1"/>
      <c r="M775" s="1"/>
      <c r="N775" s="1"/>
      <c r="O775" s="1"/>
      <c r="P775" s="1"/>
      <c r="Q775" s="1"/>
    </row>
    <row r="776" spans="1:17" ht="15.75" customHeight="1">
      <c r="A776" s="1"/>
      <c r="B776" s="1"/>
      <c r="C776" s="1"/>
      <c r="D776" s="1"/>
      <c r="E776" s="1"/>
      <c r="F776" s="1"/>
      <c r="G776" s="1"/>
      <c r="H776" s="1"/>
      <c r="I776" s="1"/>
      <c r="J776" s="1"/>
      <c r="K776" s="1"/>
      <c r="L776" s="1"/>
      <c r="M776" s="1"/>
      <c r="N776" s="1"/>
      <c r="O776" s="1"/>
      <c r="P776" s="1"/>
      <c r="Q776" s="1"/>
    </row>
    <row r="777" spans="1:17" ht="15.75" customHeight="1">
      <c r="A777" s="1"/>
      <c r="B777" s="1"/>
      <c r="C777" s="1"/>
      <c r="D777" s="1"/>
      <c r="E777" s="1"/>
      <c r="F777" s="1"/>
      <c r="G777" s="1"/>
      <c r="H777" s="1"/>
      <c r="I777" s="1"/>
      <c r="J777" s="1"/>
      <c r="K777" s="1"/>
      <c r="L777" s="1"/>
      <c r="M777" s="1"/>
      <c r="N777" s="1"/>
      <c r="O777" s="1"/>
      <c r="P777" s="1"/>
      <c r="Q777" s="1"/>
    </row>
    <row r="778" spans="1:17" ht="15.75" customHeight="1">
      <c r="A778" s="1"/>
      <c r="B778" s="1"/>
      <c r="C778" s="1"/>
      <c r="D778" s="1"/>
      <c r="E778" s="1"/>
      <c r="F778" s="1"/>
      <c r="G778" s="1"/>
      <c r="H778" s="1"/>
      <c r="I778" s="1"/>
      <c r="J778" s="1"/>
      <c r="K778" s="1"/>
      <c r="L778" s="1"/>
      <c r="M778" s="1"/>
      <c r="N778" s="1"/>
      <c r="O778" s="1"/>
      <c r="P778" s="1"/>
      <c r="Q778" s="1"/>
    </row>
    <row r="779" spans="1:17" ht="15.75" customHeight="1">
      <c r="A779" s="1"/>
      <c r="B779" s="1"/>
      <c r="C779" s="1"/>
      <c r="D779" s="1"/>
      <c r="E779" s="1"/>
      <c r="F779" s="1"/>
      <c r="G779" s="1"/>
      <c r="H779" s="1"/>
      <c r="I779" s="1"/>
      <c r="J779" s="1"/>
      <c r="K779" s="1"/>
      <c r="L779" s="1"/>
      <c r="M779" s="1"/>
      <c r="N779" s="1"/>
      <c r="O779" s="1"/>
      <c r="P779" s="1"/>
      <c r="Q779" s="1"/>
    </row>
    <row r="780" spans="1:17" ht="15.75" customHeight="1">
      <c r="A780" s="1"/>
      <c r="B780" s="1"/>
      <c r="C780" s="1"/>
      <c r="D780" s="1"/>
      <c r="E780" s="1"/>
      <c r="F780" s="1"/>
      <c r="G780" s="1"/>
      <c r="H780" s="1"/>
      <c r="I780" s="1"/>
      <c r="J780" s="1"/>
      <c r="K780" s="1"/>
      <c r="L780" s="1"/>
      <c r="M780" s="1"/>
      <c r="N780" s="1"/>
      <c r="O780" s="1"/>
      <c r="P780" s="1"/>
      <c r="Q780" s="1"/>
    </row>
    <row r="781" spans="1:17" ht="15.75" customHeight="1">
      <c r="A781" s="1"/>
      <c r="B781" s="1"/>
      <c r="C781" s="1"/>
      <c r="D781" s="1"/>
      <c r="E781" s="1"/>
      <c r="F781" s="1"/>
      <c r="G781" s="1"/>
      <c r="H781" s="1"/>
      <c r="I781" s="1"/>
      <c r="J781" s="1"/>
      <c r="K781" s="1"/>
      <c r="L781" s="1"/>
      <c r="M781" s="1"/>
      <c r="N781" s="1"/>
      <c r="O781" s="1"/>
      <c r="P781" s="1"/>
      <c r="Q781" s="1"/>
    </row>
    <row r="782" spans="1:17" ht="15.75" customHeight="1">
      <c r="A782" s="1"/>
      <c r="B782" s="1"/>
      <c r="C782" s="1"/>
      <c r="D782" s="1"/>
      <c r="E782" s="1"/>
      <c r="F782" s="1"/>
      <c r="G782" s="1"/>
      <c r="H782" s="1"/>
      <c r="I782" s="1"/>
      <c r="J782" s="1"/>
      <c r="K782" s="1"/>
      <c r="L782" s="1"/>
      <c r="M782" s="1"/>
      <c r="N782" s="1"/>
      <c r="O782" s="1"/>
      <c r="P782" s="1"/>
      <c r="Q782" s="1"/>
    </row>
    <row r="783" spans="1:17" ht="15.75" customHeight="1">
      <c r="A783" s="1"/>
      <c r="B783" s="1"/>
      <c r="C783" s="1"/>
      <c r="D783" s="1"/>
      <c r="E783" s="1"/>
      <c r="F783" s="1"/>
      <c r="G783" s="1"/>
      <c r="H783" s="1"/>
      <c r="I783" s="1"/>
      <c r="J783" s="1"/>
      <c r="K783" s="1"/>
      <c r="L783" s="1"/>
      <c r="M783" s="1"/>
      <c r="N783" s="1"/>
      <c r="O783" s="1"/>
      <c r="P783" s="1"/>
      <c r="Q783" s="1"/>
    </row>
    <row r="784" spans="1:17" ht="15.75" customHeight="1">
      <c r="A784" s="1"/>
      <c r="B784" s="1"/>
      <c r="C784" s="1"/>
      <c r="D784" s="1"/>
      <c r="E784" s="1"/>
      <c r="F784" s="1"/>
      <c r="G784" s="1"/>
      <c r="H784" s="1"/>
      <c r="I784" s="1"/>
      <c r="J784" s="1"/>
      <c r="K784" s="1"/>
      <c r="L784" s="1"/>
      <c r="M784" s="1"/>
      <c r="N784" s="1"/>
      <c r="O784" s="1"/>
      <c r="P784" s="1"/>
      <c r="Q784" s="1"/>
    </row>
    <row r="785" spans="1:17" ht="15.75" customHeight="1">
      <c r="A785" s="1"/>
      <c r="B785" s="1"/>
      <c r="C785" s="1"/>
      <c r="D785" s="1"/>
      <c r="E785" s="1"/>
      <c r="F785" s="1"/>
      <c r="G785" s="1"/>
      <c r="H785" s="1"/>
      <c r="I785" s="1"/>
      <c r="J785" s="1"/>
      <c r="K785" s="1"/>
      <c r="L785" s="1"/>
      <c r="M785" s="1"/>
      <c r="N785" s="1"/>
      <c r="O785" s="1"/>
      <c r="P785" s="1"/>
      <c r="Q785" s="1"/>
    </row>
    <row r="786" spans="1:17" ht="15.75" customHeight="1">
      <c r="A786" s="1"/>
      <c r="B786" s="1"/>
      <c r="C786" s="1"/>
      <c r="D786" s="1"/>
      <c r="E786" s="1"/>
      <c r="F786" s="1"/>
      <c r="G786" s="1"/>
      <c r="H786" s="1"/>
      <c r="I786" s="1"/>
      <c r="J786" s="1"/>
      <c r="K786" s="1"/>
      <c r="L786" s="1"/>
      <c r="M786" s="1"/>
      <c r="N786" s="1"/>
      <c r="O786" s="1"/>
      <c r="P786" s="1"/>
      <c r="Q786" s="1"/>
    </row>
    <row r="787" spans="1:17" ht="15.75" customHeight="1">
      <c r="A787" s="1"/>
      <c r="B787" s="1"/>
      <c r="C787" s="1"/>
      <c r="D787" s="1"/>
      <c r="E787" s="1"/>
      <c r="F787" s="1"/>
      <c r="G787" s="1"/>
      <c r="H787" s="1"/>
      <c r="I787" s="1"/>
      <c r="J787" s="1"/>
      <c r="K787" s="1"/>
      <c r="L787" s="1"/>
      <c r="M787" s="1"/>
      <c r="N787" s="1"/>
      <c r="O787" s="1"/>
      <c r="P787" s="1"/>
      <c r="Q787" s="1"/>
    </row>
    <row r="788" spans="1:17" ht="15.75" customHeight="1">
      <c r="A788" s="1"/>
      <c r="B788" s="1"/>
      <c r="C788" s="1"/>
      <c r="D788" s="1"/>
      <c r="E788" s="1"/>
      <c r="F788" s="1"/>
      <c r="G788" s="1"/>
      <c r="H788" s="1"/>
      <c r="I788" s="1"/>
      <c r="J788" s="1"/>
      <c r="K788" s="1"/>
      <c r="L788" s="1"/>
      <c r="M788" s="1"/>
      <c r="N788" s="1"/>
      <c r="O788" s="1"/>
      <c r="P788" s="1"/>
      <c r="Q788" s="1"/>
    </row>
    <row r="789" spans="1:17" ht="15.75" customHeight="1">
      <c r="A789" s="1"/>
      <c r="B789" s="1"/>
      <c r="C789" s="1"/>
      <c r="D789" s="1"/>
      <c r="E789" s="1"/>
      <c r="F789" s="1"/>
      <c r="G789" s="1"/>
      <c r="H789" s="1"/>
      <c r="I789" s="1"/>
      <c r="J789" s="1"/>
      <c r="K789" s="1"/>
      <c r="L789" s="1"/>
      <c r="M789" s="1"/>
      <c r="N789" s="1"/>
      <c r="O789" s="1"/>
      <c r="P789" s="1"/>
      <c r="Q789" s="1"/>
    </row>
    <row r="790" spans="1:17" ht="15.75" customHeight="1">
      <c r="A790" s="1"/>
      <c r="B790" s="1"/>
      <c r="C790" s="1"/>
      <c r="D790" s="1"/>
      <c r="E790" s="1"/>
      <c r="F790" s="1"/>
      <c r="G790" s="1"/>
      <c r="H790" s="1"/>
      <c r="I790" s="1"/>
      <c r="J790" s="1"/>
      <c r="K790" s="1"/>
      <c r="L790" s="1"/>
      <c r="M790" s="1"/>
      <c r="N790" s="1"/>
      <c r="O790" s="1"/>
      <c r="P790" s="1"/>
      <c r="Q790" s="1"/>
    </row>
    <row r="791" spans="1:17" ht="15.75" customHeight="1">
      <c r="A791" s="1"/>
      <c r="B791" s="1"/>
      <c r="C791" s="1"/>
      <c r="D791" s="1"/>
      <c r="E791" s="1"/>
      <c r="F791" s="1"/>
      <c r="G791" s="1"/>
      <c r="H791" s="1"/>
      <c r="I791" s="1"/>
      <c r="J791" s="1"/>
      <c r="K791" s="1"/>
      <c r="L791" s="1"/>
      <c r="M791" s="1"/>
      <c r="N791" s="1"/>
      <c r="O791" s="1"/>
      <c r="P791" s="1"/>
      <c r="Q791" s="1"/>
    </row>
    <row r="792" spans="1:17" ht="15.75" customHeight="1">
      <c r="A792" s="1"/>
      <c r="B792" s="1"/>
      <c r="C792" s="1"/>
      <c r="D792" s="1"/>
      <c r="E792" s="1"/>
      <c r="F792" s="1"/>
      <c r="G792" s="1"/>
      <c r="H792" s="1"/>
      <c r="I792" s="1"/>
      <c r="J792" s="1"/>
      <c r="K792" s="1"/>
      <c r="L792" s="1"/>
      <c r="M792" s="1"/>
      <c r="N792" s="1"/>
      <c r="O792" s="1"/>
      <c r="P792" s="1"/>
      <c r="Q792" s="1"/>
    </row>
    <row r="793" spans="1:17" ht="15.75" customHeight="1">
      <c r="A793" s="1"/>
      <c r="B793" s="1"/>
      <c r="C793" s="1"/>
      <c r="D793" s="1"/>
      <c r="E793" s="1"/>
      <c r="F793" s="1"/>
      <c r="G793" s="1"/>
      <c r="H793" s="1"/>
      <c r="I793" s="1"/>
      <c r="J793" s="1"/>
      <c r="K793" s="1"/>
      <c r="L793" s="1"/>
      <c r="M793" s="1"/>
      <c r="N793" s="1"/>
      <c r="O793" s="1"/>
      <c r="P793" s="1"/>
      <c r="Q793" s="1"/>
    </row>
    <row r="794" spans="1:17" ht="15.75" customHeight="1">
      <c r="A794" s="1"/>
      <c r="B794" s="1"/>
      <c r="C794" s="1"/>
      <c r="D794" s="1"/>
      <c r="E794" s="1"/>
      <c r="F794" s="1"/>
      <c r="G794" s="1"/>
      <c r="H794" s="1"/>
      <c r="I794" s="1"/>
      <c r="J794" s="1"/>
      <c r="K794" s="1"/>
      <c r="L794" s="1"/>
      <c r="M794" s="1"/>
      <c r="N794" s="1"/>
      <c r="O794" s="1"/>
      <c r="P794" s="1"/>
      <c r="Q794" s="1"/>
    </row>
    <row r="795" spans="1:17" ht="15.75" customHeight="1">
      <c r="A795" s="1"/>
      <c r="B795" s="1"/>
      <c r="C795" s="1"/>
      <c r="D795" s="1"/>
      <c r="E795" s="1"/>
      <c r="F795" s="1"/>
      <c r="G795" s="1"/>
      <c r="H795" s="1"/>
      <c r="I795" s="1"/>
      <c r="J795" s="1"/>
      <c r="K795" s="1"/>
      <c r="L795" s="1"/>
      <c r="M795" s="1"/>
      <c r="N795" s="1"/>
      <c r="O795" s="1"/>
      <c r="P795" s="1"/>
      <c r="Q795" s="1"/>
    </row>
    <row r="796" spans="1:17" ht="15.75" customHeight="1">
      <c r="A796" s="1"/>
      <c r="B796" s="1"/>
      <c r="C796" s="1"/>
      <c r="D796" s="1"/>
      <c r="E796" s="1"/>
      <c r="F796" s="1"/>
      <c r="G796" s="1"/>
      <c r="H796" s="1"/>
      <c r="I796" s="1"/>
      <c r="J796" s="1"/>
      <c r="K796" s="1"/>
      <c r="L796" s="1"/>
      <c r="M796" s="1"/>
      <c r="N796" s="1"/>
      <c r="O796" s="1"/>
      <c r="P796" s="1"/>
      <c r="Q796" s="1"/>
    </row>
    <row r="797" spans="1:17" ht="15.75" customHeight="1">
      <c r="A797" s="1"/>
      <c r="B797" s="1"/>
      <c r="C797" s="1"/>
      <c r="D797" s="1"/>
      <c r="E797" s="1"/>
      <c r="F797" s="1"/>
      <c r="G797" s="1"/>
      <c r="H797" s="1"/>
      <c r="I797" s="1"/>
      <c r="J797" s="1"/>
      <c r="K797" s="1"/>
      <c r="L797" s="1"/>
      <c r="M797" s="1"/>
      <c r="N797" s="1"/>
      <c r="O797" s="1"/>
      <c r="P797" s="1"/>
      <c r="Q797" s="1"/>
    </row>
    <row r="798" spans="1:17" ht="15.75" customHeight="1">
      <c r="A798" s="1"/>
      <c r="B798" s="1"/>
      <c r="C798" s="1"/>
      <c r="D798" s="1"/>
      <c r="E798" s="1"/>
      <c r="F798" s="1"/>
      <c r="G798" s="1"/>
      <c r="H798" s="1"/>
      <c r="I798" s="1"/>
      <c r="J798" s="1"/>
      <c r="K798" s="1"/>
      <c r="L798" s="1"/>
      <c r="M798" s="1"/>
      <c r="N798" s="1"/>
      <c r="O798" s="1"/>
      <c r="P798" s="1"/>
      <c r="Q798" s="1"/>
    </row>
    <row r="799" spans="1:17" ht="15.75" customHeight="1">
      <c r="A799" s="1"/>
      <c r="B799" s="1"/>
      <c r="C799" s="1"/>
      <c r="D799" s="1"/>
      <c r="E799" s="1"/>
      <c r="F799" s="1"/>
      <c r="G799" s="1"/>
      <c r="H799" s="1"/>
      <c r="I799" s="1"/>
      <c r="J799" s="1"/>
      <c r="K799" s="1"/>
      <c r="L799" s="1"/>
      <c r="M799" s="1"/>
      <c r="N799" s="1"/>
      <c r="O799" s="1"/>
      <c r="P799" s="1"/>
      <c r="Q799" s="1"/>
    </row>
    <row r="800" spans="1:17" ht="15.75" customHeight="1">
      <c r="A800" s="1"/>
      <c r="B800" s="1"/>
      <c r="C800" s="1"/>
      <c r="D800" s="1"/>
      <c r="E800" s="1"/>
      <c r="F800" s="1"/>
      <c r="G800" s="1"/>
      <c r="H800" s="1"/>
      <c r="I800" s="1"/>
      <c r="J800" s="1"/>
      <c r="K800" s="1"/>
      <c r="L800" s="1"/>
      <c r="M800" s="1"/>
      <c r="N800" s="1"/>
      <c r="O800" s="1"/>
      <c r="P800" s="1"/>
      <c r="Q800" s="1"/>
    </row>
    <row r="801" spans="1:17" ht="15.75" customHeight="1">
      <c r="A801" s="1"/>
      <c r="B801" s="1"/>
      <c r="C801" s="1"/>
      <c r="D801" s="1"/>
      <c r="E801" s="1"/>
      <c r="F801" s="1"/>
      <c r="G801" s="1"/>
      <c r="H801" s="1"/>
      <c r="I801" s="1"/>
      <c r="J801" s="1"/>
      <c r="K801" s="1"/>
      <c r="L801" s="1"/>
      <c r="M801" s="1"/>
      <c r="N801" s="1"/>
      <c r="O801" s="1"/>
      <c r="P801" s="1"/>
      <c r="Q801" s="1"/>
    </row>
    <row r="802" spans="1:17" ht="15.75" customHeight="1">
      <c r="A802" s="1"/>
      <c r="B802" s="1"/>
      <c r="C802" s="1"/>
      <c r="D802" s="1"/>
      <c r="E802" s="1"/>
      <c r="F802" s="1"/>
      <c r="G802" s="1"/>
      <c r="H802" s="1"/>
      <c r="I802" s="1"/>
      <c r="J802" s="1"/>
      <c r="K802" s="1"/>
      <c r="L802" s="1"/>
      <c r="M802" s="1"/>
      <c r="N802" s="1"/>
      <c r="O802" s="1"/>
      <c r="P802" s="1"/>
      <c r="Q802" s="1"/>
    </row>
    <row r="803" spans="1:17" ht="15.75" customHeight="1">
      <c r="A803" s="1"/>
      <c r="B803" s="1"/>
      <c r="C803" s="1"/>
      <c r="D803" s="1"/>
      <c r="E803" s="1"/>
      <c r="F803" s="1"/>
      <c r="G803" s="1"/>
      <c r="H803" s="1"/>
      <c r="I803" s="1"/>
      <c r="J803" s="1"/>
      <c r="K803" s="1"/>
      <c r="L803" s="1"/>
      <c r="M803" s="1"/>
      <c r="N803" s="1"/>
      <c r="O803" s="1"/>
      <c r="P803" s="1"/>
      <c r="Q803" s="1"/>
    </row>
    <row r="804" spans="1:17" ht="15.75" customHeight="1">
      <c r="A804" s="1"/>
      <c r="B804" s="1"/>
      <c r="C804" s="1"/>
      <c r="D804" s="1"/>
      <c r="E804" s="1"/>
      <c r="F804" s="1"/>
      <c r="G804" s="1"/>
      <c r="H804" s="1"/>
      <c r="I804" s="1"/>
      <c r="J804" s="1"/>
      <c r="K804" s="1"/>
      <c r="L804" s="1"/>
      <c r="M804" s="1"/>
      <c r="N804" s="1"/>
      <c r="O804" s="1"/>
      <c r="P804" s="1"/>
      <c r="Q804" s="1"/>
    </row>
    <row r="805" spans="1:17" ht="15.75" customHeight="1">
      <c r="A805" s="1"/>
      <c r="B805" s="1"/>
      <c r="C805" s="1"/>
      <c r="D805" s="1"/>
      <c r="E805" s="1"/>
      <c r="F805" s="1"/>
      <c r="G805" s="1"/>
      <c r="H805" s="1"/>
      <c r="I805" s="1"/>
      <c r="J805" s="1"/>
      <c r="K805" s="1"/>
      <c r="L805" s="1"/>
      <c r="M805" s="1"/>
      <c r="N805" s="1"/>
      <c r="O805" s="1"/>
      <c r="P805" s="1"/>
      <c r="Q805" s="1"/>
    </row>
    <row r="806" spans="1:17" ht="15.75" customHeight="1">
      <c r="A806" s="1"/>
      <c r="B806" s="1"/>
      <c r="C806" s="1"/>
      <c r="D806" s="1"/>
      <c r="E806" s="1"/>
      <c r="F806" s="1"/>
      <c r="G806" s="1"/>
      <c r="H806" s="1"/>
      <c r="I806" s="1"/>
      <c r="J806" s="1"/>
      <c r="K806" s="1"/>
      <c r="L806" s="1"/>
      <c r="M806" s="1"/>
      <c r="N806" s="1"/>
      <c r="O806" s="1"/>
      <c r="P806" s="1"/>
      <c r="Q806" s="1"/>
    </row>
    <row r="807" spans="1:17" ht="15.75" customHeight="1">
      <c r="A807" s="1"/>
      <c r="B807" s="1"/>
      <c r="C807" s="1"/>
      <c r="D807" s="1"/>
      <c r="E807" s="1"/>
      <c r="F807" s="1"/>
      <c r="G807" s="1"/>
      <c r="H807" s="1"/>
      <c r="I807" s="1"/>
      <c r="J807" s="1"/>
      <c r="K807" s="1"/>
      <c r="L807" s="1"/>
      <c r="M807" s="1"/>
      <c r="N807" s="1"/>
      <c r="O807" s="1"/>
      <c r="P807" s="1"/>
      <c r="Q807" s="1"/>
    </row>
    <row r="808" spans="1:17" ht="15.75" customHeight="1">
      <c r="A808" s="1"/>
      <c r="B808" s="1"/>
      <c r="C808" s="1"/>
      <c r="D808" s="1"/>
      <c r="E808" s="1"/>
      <c r="F808" s="1"/>
      <c r="G808" s="1"/>
      <c r="H808" s="1"/>
      <c r="I808" s="1"/>
      <c r="J808" s="1"/>
      <c r="K808" s="1"/>
      <c r="L808" s="1"/>
      <c r="M808" s="1"/>
      <c r="N808" s="1"/>
      <c r="O808" s="1"/>
      <c r="P808" s="1"/>
      <c r="Q808" s="1"/>
    </row>
    <row r="809" spans="1:17" ht="15.75" customHeight="1">
      <c r="A809" s="1"/>
      <c r="B809" s="1"/>
      <c r="C809" s="1"/>
      <c r="D809" s="1"/>
      <c r="E809" s="1"/>
      <c r="F809" s="1"/>
      <c r="G809" s="1"/>
      <c r="H809" s="1"/>
      <c r="I809" s="1"/>
      <c r="J809" s="1"/>
      <c r="K809" s="1"/>
      <c r="L809" s="1"/>
      <c r="M809" s="1"/>
      <c r="N809" s="1"/>
      <c r="O809" s="1"/>
      <c r="P809" s="1"/>
      <c r="Q809" s="1"/>
    </row>
    <row r="810" spans="1:17" ht="15.75" customHeight="1">
      <c r="A810" s="1"/>
      <c r="B810" s="1"/>
      <c r="C810" s="1"/>
      <c r="D810" s="1"/>
      <c r="E810" s="1"/>
      <c r="F810" s="1"/>
      <c r="G810" s="1"/>
      <c r="H810" s="1"/>
      <c r="I810" s="1"/>
      <c r="J810" s="1"/>
      <c r="K810" s="1"/>
      <c r="L810" s="1"/>
      <c r="M810" s="1"/>
      <c r="N810" s="1"/>
      <c r="O810" s="1"/>
      <c r="P810" s="1"/>
      <c r="Q810" s="1"/>
    </row>
    <row r="811" spans="1:17" ht="15.75" customHeight="1">
      <c r="A811" s="1"/>
      <c r="B811" s="1"/>
      <c r="C811" s="1"/>
      <c r="D811" s="1"/>
      <c r="E811" s="1"/>
      <c r="F811" s="1"/>
      <c r="G811" s="1"/>
      <c r="H811" s="1"/>
      <c r="I811" s="1"/>
      <c r="J811" s="1"/>
      <c r="K811" s="1"/>
      <c r="L811" s="1"/>
      <c r="M811" s="1"/>
      <c r="N811" s="1"/>
      <c r="O811" s="1"/>
      <c r="P811" s="1"/>
      <c r="Q811" s="1"/>
    </row>
    <row r="812" spans="1:17" ht="15.75" customHeight="1">
      <c r="A812" s="1"/>
      <c r="B812" s="1"/>
      <c r="C812" s="1"/>
      <c r="D812" s="1"/>
      <c r="E812" s="1"/>
      <c r="F812" s="1"/>
      <c r="G812" s="1"/>
      <c r="H812" s="1"/>
      <c r="I812" s="1"/>
      <c r="J812" s="1"/>
      <c r="K812" s="1"/>
      <c r="L812" s="1"/>
      <c r="M812" s="1"/>
      <c r="N812" s="1"/>
      <c r="O812" s="1"/>
      <c r="P812" s="1"/>
      <c r="Q812" s="1"/>
    </row>
    <row r="813" spans="1:17" ht="15.75" customHeight="1">
      <c r="A813" s="1"/>
      <c r="B813" s="1"/>
      <c r="C813" s="1"/>
      <c r="D813" s="1"/>
      <c r="E813" s="1"/>
      <c r="F813" s="1"/>
      <c r="G813" s="1"/>
      <c r="H813" s="1"/>
      <c r="I813" s="1"/>
      <c r="J813" s="1"/>
      <c r="K813" s="1"/>
      <c r="L813" s="1"/>
      <c r="M813" s="1"/>
      <c r="N813" s="1"/>
      <c r="O813" s="1"/>
      <c r="P813" s="1"/>
      <c r="Q813" s="1"/>
    </row>
    <row r="814" spans="1:17" ht="15.75" customHeight="1">
      <c r="A814" s="1"/>
      <c r="B814" s="1"/>
      <c r="C814" s="1"/>
      <c r="D814" s="1"/>
      <c r="E814" s="1"/>
      <c r="F814" s="1"/>
      <c r="G814" s="1"/>
      <c r="H814" s="1"/>
      <c r="I814" s="1"/>
      <c r="J814" s="1"/>
      <c r="K814" s="1"/>
      <c r="L814" s="1"/>
      <c r="M814" s="1"/>
      <c r="N814" s="1"/>
      <c r="O814" s="1"/>
      <c r="P814" s="1"/>
      <c r="Q814" s="1"/>
    </row>
    <row r="815" spans="1:17" ht="15.75" customHeight="1">
      <c r="A815" s="1"/>
      <c r="B815" s="1"/>
      <c r="C815" s="1"/>
      <c r="D815" s="1"/>
      <c r="E815" s="1"/>
      <c r="F815" s="1"/>
      <c r="G815" s="1"/>
      <c r="H815" s="1"/>
      <c r="I815" s="1"/>
      <c r="J815" s="1"/>
      <c r="K815" s="1"/>
      <c r="L815" s="1"/>
      <c r="M815" s="1"/>
      <c r="N815" s="1"/>
      <c r="O815" s="1"/>
      <c r="P815" s="1"/>
      <c r="Q815" s="1"/>
    </row>
    <row r="816" spans="1:17" ht="15.75" customHeight="1">
      <c r="A816" s="1"/>
      <c r="B816" s="1"/>
      <c r="C816" s="1"/>
      <c r="D816" s="1"/>
      <c r="E816" s="1"/>
      <c r="F816" s="1"/>
      <c r="G816" s="1"/>
      <c r="H816" s="1"/>
      <c r="I816" s="1"/>
      <c r="J816" s="1"/>
      <c r="K816" s="1"/>
      <c r="L816" s="1"/>
      <c r="M816" s="1"/>
      <c r="N816" s="1"/>
      <c r="O816" s="1"/>
      <c r="P816" s="1"/>
      <c r="Q816" s="1"/>
    </row>
    <row r="817" spans="1:17" ht="15.75" customHeight="1">
      <c r="A817" s="1"/>
      <c r="B817" s="1"/>
      <c r="C817" s="1"/>
      <c r="D817" s="1"/>
      <c r="E817" s="1"/>
      <c r="F817" s="1"/>
      <c r="G817" s="1"/>
      <c r="H817" s="1"/>
      <c r="I817" s="1"/>
      <c r="J817" s="1"/>
      <c r="K817" s="1"/>
      <c r="L817" s="1"/>
      <c r="M817" s="1"/>
      <c r="N817" s="1"/>
      <c r="O817" s="1"/>
      <c r="P817" s="1"/>
      <c r="Q817" s="1"/>
    </row>
    <row r="818" spans="1:17" ht="15.75" customHeight="1">
      <c r="A818" s="1"/>
      <c r="B818" s="1"/>
      <c r="C818" s="1"/>
      <c r="D818" s="1"/>
      <c r="E818" s="1"/>
      <c r="F818" s="1"/>
      <c r="G818" s="1"/>
      <c r="H818" s="1"/>
      <c r="I818" s="1"/>
      <c r="J818" s="1"/>
      <c r="K818" s="1"/>
      <c r="L818" s="1"/>
      <c r="M818" s="1"/>
      <c r="N818" s="1"/>
      <c r="O818" s="1"/>
      <c r="P818" s="1"/>
      <c r="Q818" s="1"/>
    </row>
    <row r="819" spans="1:17" ht="15.75" customHeight="1">
      <c r="A819" s="1"/>
      <c r="B819" s="1"/>
      <c r="C819" s="1"/>
      <c r="D819" s="1"/>
      <c r="E819" s="1"/>
      <c r="F819" s="1"/>
      <c r="G819" s="1"/>
      <c r="H819" s="1"/>
      <c r="I819" s="1"/>
      <c r="J819" s="1"/>
      <c r="K819" s="1"/>
      <c r="L819" s="1"/>
      <c r="M819" s="1"/>
      <c r="N819" s="1"/>
      <c r="O819" s="1"/>
      <c r="P819" s="1"/>
      <c r="Q819" s="1"/>
    </row>
    <row r="820" spans="1:17" ht="15.75" customHeight="1">
      <c r="A820" s="1"/>
      <c r="B820" s="1"/>
      <c r="C820" s="1"/>
      <c r="D820" s="1"/>
      <c r="E820" s="1"/>
      <c r="F820" s="1"/>
      <c r="G820" s="1"/>
      <c r="H820" s="1"/>
      <c r="I820" s="1"/>
      <c r="J820" s="1"/>
      <c r="K820" s="1"/>
      <c r="L820" s="1"/>
      <c r="M820" s="1"/>
      <c r="N820" s="1"/>
      <c r="O820" s="1"/>
      <c r="P820" s="1"/>
      <c r="Q820" s="1"/>
    </row>
    <row r="821" spans="1:17" ht="15.75" customHeight="1">
      <c r="A821" s="1"/>
      <c r="B821" s="1"/>
      <c r="C821" s="1"/>
      <c r="D821" s="1"/>
      <c r="E821" s="1"/>
      <c r="F821" s="1"/>
      <c r="G821" s="1"/>
      <c r="H821" s="1"/>
      <c r="I821" s="1"/>
      <c r="J821" s="1"/>
      <c r="K821" s="1"/>
      <c r="L821" s="1"/>
      <c r="M821" s="1"/>
      <c r="N821" s="1"/>
      <c r="O821" s="1"/>
      <c r="P821" s="1"/>
      <c r="Q821" s="1"/>
    </row>
    <row r="822" spans="1:17" ht="15.75" customHeight="1">
      <c r="A822" s="1"/>
      <c r="B822" s="1"/>
      <c r="C822" s="1"/>
      <c r="D822" s="1"/>
      <c r="E822" s="1"/>
      <c r="F822" s="1"/>
      <c r="G822" s="1"/>
      <c r="H822" s="1"/>
      <c r="I822" s="1"/>
      <c r="J822" s="1"/>
      <c r="K822" s="1"/>
      <c r="L822" s="1"/>
      <c r="M822" s="1"/>
      <c r="N822" s="1"/>
      <c r="O822" s="1"/>
      <c r="P822" s="1"/>
      <c r="Q822" s="1"/>
    </row>
    <row r="823" spans="1:17" ht="15.75" customHeight="1">
      <c r="A823" s="1"/>
      <c r="B823" s="1"/>
      <c r="C823" s="1"/>
      <c r="D823" s="1"/>
      <c r="E823" s="1"/>
      <c r="F823" s="1"/>
      <c r="G823" s="1"/>
      <c r="H823" s="1"/>
      <c r="I823" s="1"/>
      <c r="J823" s="1"/>
      <c r="K823" s="1"/>
      <c r="L823" s="1"/>
      <c r="M823" s="1"/>
      <c r="N823" s="1"/>
      <c r="O823" s="1"/>
      <c r="P823" s="1"/>
      <c r="Q823" s="1"/>
    </row>
    <row r="824" spans="1:17" ht="15.75" customHeight="1">
      <c r="A824" s="1"/>
      <c r="B824" s="1"/>
      <c r="C824" s="1"/>
      <c r="D824" s="1"/>
      <c r="E824" s="1"/>
      <c r="F824" s="1"/>
      <c r="G824" s="1"/>
      <c r="H824" s="1"/>
      <c r="I824" s="1"/>
      <c r="J824" s="1"/>
      <c r="K824" s="1"/>
      <c r="L824" s="1"/>
      <c r="M824" s="1"/>
      <c r="N824" s="1"/>
      <c r="O824" s="1"/>
      <c r="P824" s="1"/>
      <c r="Q824" s="1"/>
    </row>
    <row r="825" spans="1:17" ht="15.75" customHeight="1">
      <c r="A825" s="1"/>
      <c r="B825" s="1"/>
      <c r="C825" s="1"/>
      <c r="D825" s="1"/>
      <c r="E825" s="1"/>
      <c r="F825" s="1"/>
      <c r="G825" s="1"/>
      <c r="H825" s="1"/>
      <c r="I825" s="1"/>
      <c r="J825" s="1"/>
      <c r="K825" s="1"/>
      <c r="L825" s="1"/>
      <c r="M825" s="1"/>
      <c r="N825" s="1"/>
      <c r="O825" s="1"/>
      <c r="P825" s="1"/>
      <c r="Q825" s="1"/>
    </row>
    <row r="826" spans="1:17" ht="15.75" customHeight="1">
      <c r="A826" s="1"/>
      <c r="B826" s="1"/>
      <c r="C826" s="1"/>
      <c r="D826" s="1"/>
      <c r="E826" s="1"/>
      <c r="F826" s="1"/>
      <c r="G826" s="1"/>
      <c r="H826" s="1"/>
      <c r="I826" s="1"/>
      <c r="J826" s="1"/>
      <c r="K826" s="1"/>
      <c r="L826" s="1"/>
      <c r="M826" s="1"/>
      <c r="N826" s="1"/>
      <c r="O826" s="1"/>
      <c r="P826" s="1"/>
      <c r="Q826" s="1"/>
    </row>
    <row r="827" spans="1:17" ht="15.75" customHeight="1">
      <c r="A827" s="1"/>
      <c r="B827" s="1"/>
      <c r="C827" s="1"/>
      <c r="D827" s="1"/>
      <c r="E827" s="1"/>
      <c r="F827" s="1"/>
      <c r="G827" s="1"/>
      <c r="H827" s="1"/>
      <c r="I827" s="1"/>
      <c r="J827" s="1"/>
      <c r="K827" s="1"/>
      <c r="L827" s="1"/>
      <c r="M827" s="1"/>
      <c r="N827" s="1"/>
      <c r="O827" s="1"/>
      <c r="P827" s="1"/>
      <c r="Q827" s="1"/>
    </row>
    <row r="828" spans="1:17" ht="15.75" customHeight="1">
      <c r="A828" s="1"/>
      <c r="B828" s="1"/>
      <c r="C828" s="1"/>
      <c r="D828" s="1"/>
      <c r="E828" s="1"/>
      <c r="F828" s="1"/>
      <c r="G828" s="1"/>
      <c r="H828" s="1"/>
      <c r="I828" s="1"/>
      <c r="J828" s="1"/>
      <c r="K828" s="1"/>
      <c r="L828" s="1"/>
      <c r="M828" s="1"/>
      <c r="N828" s="1"/>
      <c r="O828" s="1"/>
      <c r="P828" s="1"/>
      <c r="Q828" s="1"/>
    </row>
    <row r="829" spans="1:17" ht="15.75" customHeight="1">
      <c r="A829" s="1"/>
      <c r="B829" s="1"/>
      <c r="C829" s="1"/>
      <c r="D829" s="1"/>
      <c r="E829" s="1"/>
      <c r="F829" s="1"/>
      <c r="G829" s="1"/>
      <c r="H829" s="1"/>
      <c r="I829" s="1"/>
      <c r="J829" s="1"/>
      <c r="K829" s="1"/>
      <c r="L829" s="1"/>
      <c r="M829" s="1"/>
      <c r="N829" s="1"/>
      <c r="O829" s="1"/>
      <c r="P829" s="1"/>
      <c r="Q829" s="1"/>
    </row>
    <row r="830" spans="1:17" ht="15.75" customHeight="1">
      <c r="A830" s="1"/>
      <c r="B830" s="1"/>
      <c r="C830" s="1"/>
      <c r="D830" s="1"/>
      <c r="E830" s="1"/>
      <c r="F830" s="1"/>
      <c r="G830" s="1"/>
      <c r="H830" s="1"/>
      <c r="I830" s="1"/>
      <c r="J830" s="1"/>
      <c r="K830" s="1"/>
      <c r="L830" s="1"/>
      <c r="M830" s="1"/>
      <c r="N830" s="1"/>
      <c r="O830" s="1"/>
      <c r="P830" s="1"/>
      <c r="Q830" s="1"/>
    </row>
    <row r="831" spans="1:17" ht="15.75" customHeight="1">
      <c r="A831" s="1"/>
      <c r="B831" s="1"/>
      <c r="C831" s="1"/>
      <c r="D831" s="1"/>
      <c r="E831" s="1"/>
      <c r="F831" s="1"/>
      <c r="G831" s="1"/>
      <c r="H831" s="1"/>
      <c r="I831" s="1"/>
      <c r="J831" s="1"/>
      <c r="K831" s="1"/>
      <c r="L831" s="1"/>
      <c r="M831" s="1"/>
      <c r="N831" s="1"/>
      <c r="O831" s="1"/>
      <c r="P831" s="1"/>
      <c r="Q831" s="1"/>
    </row>
    <row r="832" spans="1:17" ht="15.75" customHeight="1">
      <c r="A832" s="1"/>
      <c r="B832" s="1"/>
      <c r="C832" s="1"/>
      <c r="D832" s="1"/>
      <c r="E832" s="1"/>
      <c r="F832" s="1"/>
      <c r="G832" s="1"/>
      <c r="H832" s="1"/>
      <c r="I832" s="1"/>
      <c r="J832" s="1"/>
      <c r="K832" s="1"/>
      <c r="L832" s="1"/>
      <c r="M832" s="1"/>
      <c r="N832" s="1"/>
      <c r="O832" s="1"/>
      <c r="P832" s="1"/>
      <c r="Q832" s="1"/>
    </row>
    <row r="833" spans="1:17" ht="15.75" customHeight="1">
      <c r="A833" s="1"/>
      <c r="B833" s="1"/>
      <c r="C833" s="1"/>
      <c r="D833" s="1"/>
      <c r="E833" s="1"/>
      <c r="F833" s="1"/>
      <c r="G833" s="1"/>
      <c r="H833" s="1"/>
      <c r="I833" s="1"/>
      <c r="J833" s="1"/>
      <c r="K833" s="1"/>
      <c r="L833" s="1"/>
      <c r="M833" s="1"/>
      <c r="N833" s="1"/>
      <c r="O833" s="1"/>
      <c r="P833" s="1"/>
      <c r="Q833" s="1"/>
    </row>
    <row r="834" spans="1:17" ht="15.75" customHeight="1">
      <c r="A834" s="1"/>
      <c r="B834" s="1"/>
      <c r="C834" s="1"/>
      <c r="D834" s="1"/>
      <c r="E834" s="1"/>
      <c r="F834" s="1"/>
      <c r="G834" s="1"/>
      <c r="H834" s="1"/>
      <c r="I834" s="1"/>
      <c r="J834" s="1"/>
      <c r="K834" s="1"/>
      <c r="L834" s="1"/>
      <c r="M834" s="1"/>
      <c r="N834" s="1"/>
      <c r="O834" s="1"/>
      <c r="P834" s="1"/>
      <c r="Q834" s="1"/>
    </row>
    <row r="835" spans="1:17" ht="15.75" customHeight="1">
      <c r="A835" s="1"/>
      <c r="B835" s="1"/>
      <c r="C835" s="1"/>
      <c r="D835" s="1"/>
      <c r="E835" s="1"/>
      <c r="F835" s="1"/>
      <c r="G835" s="1"/>
      <c r="H835" s="1"/>
      <c r="I835" s="1"/>
      <c r="J835" s="1"/>
      <c r="K835" s="1"/>
      <c r="L835" s="1"/>
      <c r="M835" s="1"/>
      <c r="N835" s="1"/>
      <c r="O835" s="1"/>
      <c r="P835" s="1"/>
      <c r="Q835" s="1"/>
    </row>
    <row r="836" spans="1:17" ht="15.75" customHeight="1">
      <c r="A836" s="1"/>
      <c r="B836" s="1"/>
      <c r="C836" s="1"/>
      <c r="D836" s="1"/>
      <c r="E836" s="1"/>
      <c r="F836" s="1"/>
      <c r="G836" s="1"/>
      <c r="H836" s="1"/>
      <c r="I836" s="1"/>
      <c r="J836" s="1"/>
      <c r="K836" s="1"/>
      <c r="L836" s="1"/>
      <c r="M836" s="1"/>
      <c r="N836" s="1"/>
      <c r="O836" s="1"/>
      <c r="P836" s="1"/>
      <c r="Q836" s="1"/>
    </row>
    <row r="837" spans="1:17" ht="15.75" customHeight="1">
      <c r="A837" s="1"/>
      <c r="B837" s="1"/>
      <c r="C837" s="1"/>
      <c r="D837" s="1"/>
      <c r="E837" s="1"/>
      <c r="F837" s="1"/>
      <c r="G837" s="1"/>
      <c r="H837" s="1"/>
      <c r="I837" s="1"/>
      <c r="J837" s="1"/>
      <c r="K837" s="1"/>
      <c r="L837" s="1"/>
      <c r="M837" s="1"/>
      <c r="N837" s="1"/>
      <c r="O837" s="1"/>
      <c r="P837" s="1"/>
      <c r="Q837" s="1"/>
    </row>
    <row r="838" spans="1:17" ht="15.75" customHeight="1">
      <c r="A838" s="1"/>
      <c r="B838" s="1"/>
      <c r="C838" s="1"/>
      <c r="D838" s="1"/>
      <c r="E838" s="1"/>
      <c r="F838" s="1"/>
      <c r="G838" s="1"/>
      <c r="H838" s="1"/>
      <c r="I838" s="1"/>
      <c r="J838" s="1"/>
      <c r="K838" s="1"/>
      <c r="L838" s="1"/>
      <c r="M838" s="1"/>
      <c r="N838" s="1"/>
      <c r="O838" s="1"/>
      <c r="P838" s="1"/>
      <c r="Q838" s="1"/>
    </row>
    <row r="839" spans="1:17" ht="15.75" customHeight="1">
      <c r="A839" s="1"/>
      <c r="B839" s="1"/>
      <c r="C839" s="1"/>
      <c r="D839" s="1"/>
      <c r="E839" s="1"/>
      <c r="F839" s="1"/>
      <c r="G839" s="1"/>
      <c r="H839" s="1"/>
      <c r="I839" s="1"/>
      <c r="J839" s="1"/>
      <c r="K839" s="1"/>
      <c r="L839" s="1"/>
      <c r="M839" s="1"/>
      <c r="N839" s="1"/>
      <c r="O839" s="1"/>
      <c r="P839" s="1"/>
      <c r="Q839" s="1"/>
    </row>
    <row r="840" spans="1:17" ht="15.75" customHeight="1">
      <c r="A840" s="1"/>
      <c r="B840" s="1"/>
      <c r="C840" s="1"/>
      <c r="D840" s="1"/>
      <c r="E840" s="1"/>
      <c r="F840" s="1"/>
      <c r="G840" s="1"/>
      <c r="H840" s="1"/>
      <c r="I840" s="1"/>
      <c r="J840" s="1"/>
      <c r="K840" s="1"/>
      <c r="L840" s="1"/>
      <c r="M840" s="1"/>
      <c r="N840" s="1"/>
      <c r="O840" s="1"/>
      <c r="P840" s="1"/>
      <c r="Q840" s="1"/>
    </row>
    <row r="841" spans="1:17" ht="15.75" customHeight="1">
      <c r="A841" s="1"/>
      <c r="B841" s="1"/>
      <c r="C841" s="1"/>
      <c r="D841" s="1"/>
      <c r="E841" s="1"/>
      <c r="F841" s="1"/>
      <c r="G841" s="1"/>
      <c r="H841" s="1"/>
      <c r="I841" s="1"/>
      <c r="J841" s="1"/>
      <c r="K841" s="1"/>
      <c r="L841" s="1"/>
      <c r="M841" s="1"/>
      <c r="N841" s="1"/>
      <c r="O841" s="1"/>
      <c r="P841" s="1"/>
      <c r="Q841" s="1"/>
    </row>
    <row r="842" spans="1:17" ht="15.75" customHeight="1">
      <c r="A842" s="1"/>
      <c r="B842" s="1"/>
      <c r="C842" s="1"/>
      <c r="D842" s="1"/>
      <c r="E842" s="1"/>
      <c r="F842" s="1"/>
      <c r="G842" s="1"/>
      <c r="H842" s="1"/>
      <c r="I842" s="1"/>
      <c r="J842" s="1"/>
      <c r="K842" s="1"/>
      <c r="L842" s="1"/>
      <c r="M842" s="1"/>
      <c r="N842" s="1"/>
      <c r="O842" s="1"/>
      <c r="P842" s="1"/>
      <c r="Q842" s="1"/>
    </row>
    <row r="843" spans="1:17" ht="15.75" customHeight="1">
      <c r="A843" s="1"/>
      <c r="B843" s="1"/>
      <c r="C843" s="1"/>
      <c r="D843" s="1"/>
      <c r="E843" s="1"/>
      <c r="F843" s="1"/>
      <c r="G843" s="1"/>
      <c r="H843" s="1"/>
      <c r="I843" s="1"/>
      <c r="J843" s="1"/>
      <c r="K843" s="1"/>
      <c r="L843" s="1"/>
      <c r="M843" s="1"/>
      <c r="N843" s="1"/>
      <c r="O843" s="1"/>
      <c r="P843" s="1"/>
      <c r="Q843" s="1"/>
    </row>
    <row r="844" spans="1:17" ht="15.75" customHeight="1">
      <c r="A844" s="1"/>
      <c r="B844" s="1"/>
      <c r="C844" s="1"/>
      <c r="D844" s="1"/>
      <c r="E844" s="1"/>
      <c r="F844" s="1"/>
      <c r="G844" s="1"/>
      <c r="H844" s="1"/>
      <c r="I844" s="1"/>
      <c r="J844" s="1"/>
      <c r="K844" s="1"/>
      <c r="L844" s="1"/>
      <c r="M844" s="1"/>
      <c r="N844" s="1"/>
      <c r="O844" s="1"/>
      <c r="P844" s="1"/>
      <c r="Q844" s="1"/>
    </row>
    <row r="845" spans="1:17" ht="15.75" customHeight="1">
      <c r="A845" s="1"/>
      <c r="B845" s="1"/>
      <c r="C845" s="1"/>
      <c r="D845" s="1"/>
      <c r="E845" s="1"/>
      <c r="F845" s="1"/>
      <c r="G845" s="1"/>
      <c r="H845" s="1"/>
      <c r="I845" s="1"/>
      <c r="J845" s="1"/>
      <c r="K845" s="1"/>
      <c r="L845" s="1"/>
      <c r="M845" s="1"/>
      <c r="N845" s="1"/>
      <c r="O845" s="1"/>
      <c r="P845" s="1"/>
      <c r="Q845" s="1"/>
    </row>
    <row r="846" spans="1:17" ht="15.75" customHeight="1">
      <c r="A846" s="1"/>
      <c r="B846" s="1"/>
      <c r="C846" s="1"/>
      <c r="D846" s="1"/>
      <c r="E846" s="1"/>
      <c r="F846" s="1"/>
      <c r="G846" s="1"/>
      <c r="H846" s="1"/>
      <c r="I846" s="1"/>
      <c r="J846" s="1"/>
      <c r="K846" s="1"/>
      <c r="L846" s="1"/>
      <c r="M846" s="1"/>
      <c r="N846" s="1"/>
      <c r="O846" s="1"/>
      <c r="P846" s="1"/>
      <c r="Q846" s="1"/>
    </row>
    <row r="847" spans="1:17" ht="15.75" customHeight="1">
      <c r="A847" s="1"/>
      <c r="B847" s="1"/>
      <c r="C847" s="1"/>
      <c r="D847" s="1"/>
      <c r="E847" s="1"/>
      <c r="F847" s="1"/>
      <c r="G847" s="1"/>
      <c r="H847" s="1"/>
      <c r="I847" s="1"/>
      <c r="J847" s="1"/>
      <c r="K847" s="1"/>
      <c r="L847" s="1"/>
      <c r="M847" s="1"/>
      <c r="N847" s="1"/>
      <c r="O847" s="1"/>
      <c r="P847" s="1"/>
      <c r="Q847" s="1"/>
    </row>
    <row r="848" spans="1:17" ht="15.75" customHeight="1">
      <c r="A848" s="1"/>
      <c r="B848" s="1"/>
      <c r="C848" s="1"/>
      <c r="D848" s="1"/>
      <c r="E848" s="1"/>
      <c r="F848" s="1"/>
      <c r="G848" s="1"/>
      <c r="H848" s="1"/>
      <c r="I848" s="1"/>
      <c r="J848" s="1"/>
      <c r="K848" s="1"/>
      <c r="L848" s="1"/>
      <c r="M848" s="1"/>
      <c r="N848" s="1"/>
      <c r="O848" s="1"/>
      <c r="P848" s="1"/>
      <c r="Q848" s="1"/>
    </row>
    <row r="849" spans="1:17" ht="15.75" customHeight="1">
      <c r="A849" s="1"/>
      <c r="B849" s="1"/>
      <c r="C849" s="1"/>
      <c r="D849" s="1"/>
      <c r="E849" s="1"/>
      <c r="F849" s="1"/>
      <c r="G849" s="1"/>
      <c r="H849" s="1"/>
      <c r="I849" s="1"/>
      <c r="J849" s="1"/>
      <c r="K849" s="1"/>
      <c r="L849" s="1"/>
      <c r="M849" s="1"/>
      <c r="N849" s="1"/>
      <c r="O849" s="1"/>
      <c r="P849" s="1"/>
      <c r="Q849" s="1"/>
    </row>
    <row r="850" spans="1:17" ht="15.75" customHeight="1">
      <c r="A850" s="1"/>
      <c r="B850" s="1"/>
      <c r="C850" s="1"/>
      <c r="D850" s="1"/>
      <c r="E850" s="1"/>
      <c r="F850" s="1"/>
      <c r="G850" s="1"/>
      <c r="H850" s="1"/>
      <c r="I850" s="1"/>
      <c r="J850" s="1"/>
      <c r="K850" s="1"/>
      <c r="L850" s="1"/>
      <c r="M850" s="1"/>
      <c r="N850" s="1"/>
      <c r="O850" s="1"/>
      <c r="P850" s="1"/>
      <c r="Q850" s="1"/>
    </row>
    <row r="851" spans="1:17" ht="15.75" customHeight="1">
      <c r="A851" s="1"/>
      <c r="B851" s="1"/>
      <c r="C851" s="1"/>
      <c r="D851" s="1"/>
      <c r="E851" s="1"/>
      <c r="F851" s="1"/>
      <c r="G851" s="1"/>
      <c r="H851" s="1"/>
      <c r="I851" s="1"/>
      <c r="J851" s="1"/>
      <c r="K851" s="1"/>
      <c r="L851" s="1"/>
      <c r="M851" s="1"/>
      <c r="N851" s="1"/>
      <c r="O851" s="1"/>
      <c r="P851" s="1"/>
      <c r="Q851" s="1"/>
    </row>
    <row r="852" spans="1:17" ht="15.75" customHeight="1">
      <c r="A852" s="1"/>
      <c r="B852" s="1"/>
      <c r="C852" s="1"/>
      <c r="D852" s="1"/>
      <c r="E852" s="1"/>
      <c r="F852" s="1"/>
      <c r="G852" s="1"/>
      <c r="H852" s="1"/>
      <c r="I852" s="1"/>
      <c r="J852" s="1"/>
      <c r="K852" s="1"/>
      <c r="L852" s="1"/>
      <c r="M852" s="1"/>
      <c r="N852" s="1"/>
      <c r="O852" s="1"/>
      <c r="P852" s="1"/>
      <c r="Q852" s="1"/>
    </row>
    <row r="853" spans="1:17" ht="15.75" customHeight="1">
      <c r="A853" s="1"/>
      <c r="B853" s="1"/>
      <c r="C853" s="1"/>
      <c r="D853" s="1"/>
      <c r="E853" s="1"/>
      <c r="F853" s="1"/>
      <c r="G853" s="1"/>
      <c r="H853" s="1"/>
      <c r="I853" s="1"/>
      <c r="J853" s="1"/>
      <c r="K853" s="1"/>
      <c r="L853" s="1"/>
      <c r="M853" s="1"/>
      <c r="N853" s="1"/>
      <c r="O853" s="1"/>
      <c r="P853" s="1"/>
      <c r="Q853" s="1"/>
    </row>
    <row r="854" spans="1:17" ht="15.75" customHeight="1">
      <c r="A854" s="1"/>
      <c r="B854" s="1"/>
      <c r="C854" s="1"/>
      <c r="D854" s="1"/>
      <c r="E854" s="1"/>
      <c r="F854" s="1"/>
      <c r="G854" s="1"/>
      <c r="H854" s="1"/>
      <c r="I854" s="1"/>
      <c r="J854" s="1"/>
      <c r="K854" s="1"/>
      <c r="L854" s="1"/>
      <c r="M854" s="1"/>
      <c r="N854" s="1"/>
      <c r="O854" s="1"/>
      <c r="P854" s="1"/>
      <c r="Q854" s="1"/>
    </row>
    <row r="855" spans="1:17" ht="15.75" customHeight="1">
      <c r="A855" s="1"/>
      <c r="B855" s="1"/>
      <c r="C855" s="1"/>
      <c r="D855" s="1"/>
      <c r="E855" s="1"/>
      <c r="F855" s="1"/>
      <c r="G855" s="1"/>
      <c r="H855" s="1"/>
      <c r="I855" s="1"/>
      <c r="J855" s="1"/>
      <c r="K855" s="1"/>
      <c r="L855" s="1"/>
      <c r="M855" s="1"/>
      <c r="N855" s="1"/>
      <c r="O855" s="1"/>
      <c r="P855" s="1"/>
      <c r="Q855" s="1"/>
    </row>
    <row r="856" spans="1:17" ht="15.75" customHeight="1">
      <c r="A856" s="1"/>
      <c r="B856" s="1"/>
      <c r="C856" s="1"/>
      <c r="D856" s="1"/>
      <c r="E856" s="1"/>
      <c r="F856" s="1"/>
      <c r="G856" s="1"/>
      <c r="H856" s="1"/>
      <c r="I856" s="1"/>
      <c r="J856" s="1"/>
      <c r="K856" s="1"/>
      <c r="L856" s="1"/>
      <c r="M856" s="1"/>
      <c r="N856" s="1"/>
      <c r="O856" s="1"/>
      <c r="P856" s="1"/>
      <c r="Q856" s="1"/>
    </row>
    <row r="857" spans="1:17" ht="15.75" customHeight="1">
      <c r="A857" s="1"/>
      <c r="B857" s="1"/>
      <c r="C857" s="1"/>
      <c r="D857" s="1"/>
      <c r="E857" s="1"/>
      <c r="F857" s="1"/>
      <c r="G857" s="1"/>
      <c r="H857" s="1"/>
      <c r="I857" s="1"/>
      <c r="J857" s="1"/>
      <c r="K857" s="1"/>
      <c r="L857" s="1"/>
      <c r="M857" s="1"/>
      <c r="N857" s="1"/>
      <c r="O857" s="1"/>
      <c r="P857" s="1"/>
      <c r="Q857" s="1"/>
    </row>
    <row r="858" spans="1:17" ht="15.75" customHeight="1">
      <c r="A858" s="1"/>
      <c r="B858" s="1"/>
      <c r="C858" s="1"/>
      <c r="D858" s="1"/>
      <c r="E858" s="1"/>
      <c r="F858" s="1"/>
      <c r="G858" s="1"/>
      <c r="H858" s="1"/>
      <c r="I858" s="1"/>
      <c r="J858" s="1"/>
      <c r="K858" s="1"/>
      <c r="L858" s="1"/>
      <c r="M858" s="1"/>
      <c r="N858" s="1"/>
      <c r="O858" s="1"/>
      <c r="P858" s="1"/>
      <c r="Q858" s="1"/>
    </row>
    <row r="859" spans="1:17" ht="15.75" customHeight="1">
      <c r="A859" s="1"/>
      <c r="B859" s="1"/>
      <c r="C859" s="1"/>
      <c r="D859" s="1"/>
      <c r="E859" s="1"/>
      <c r="F859" s="1"/>
      <c r="G859" s="1"/>
      <c r="H859" s="1"/>
      <c r="I859" s="1"/>
      <c r="J859" s="1"/>
      <c r="K859" s="1"/>
      <c r="L859" s="1"/>
      <c r="M859" s="1"/>
      <c r="N859" s="1"/>
      <c r="O859" s="1"/>
      <c r="P859" s="1"/>
      <c r="Q859" s="1"/>
    </row>
    <row r="860" spans="1:17" ht="15.75" customHeight="1">
      <c r="A860" s="1"/>
      <c r="B860" s="1"/>
      <c r="C860" s="1"/>
      <c r="D860" s="1"/>
      <c r="E860" s="1"/>
      <c r="F860" s="1"/>
      <c r="G860" s="1"/>
      <c r="H860" s="1"/>
      <c r="I860" s="1"/>
      <c r="J860" s="1"/>
      <c r="K860" s="1"/>
      <c r="L860" s="1"/>
      <c r="M860" s="1"/>
      <c r="N860" s="1"/>
      <c r="O860" s="1"/>
      <c r="P860" s="1"/>
      <c r="Q860" s="1"/>
    </row>
    <row r="861" spans="1:17" ht="15.75" customHeight="1">
      <c r="A861" s="1"/>
      <c r="B861" s="1"/>
      <c r="C861" s="1"/>
      <c r="D861" s="1"/>
      <c r="E861" s="1"/>
      <c r="F861" s="1"/>
      <c r="G861" s="1"/>
      <c r="H861" s="1"/>
      <c r="I861" s="1"/>
      <c r="J861" s="1"/>
      <c r="K861" s="1"/>
      <c r="L861" s="1"/>
      <c r="M861" s="1"/>
      <c r="N861" s="1"/>
      <c r="O861" s="1"/>
      <c r="P861" s="1"/>
      <c r="Q861" s="1"/>
    </row>
    <row r="862" spans="1:17" ht="15.75" customHeight="1">
      <c r="A862" s="1"/>
      <c r="B862" s="1"/>
      <c r="C862" s="1"/>
      <c r="D862" s="1"/>
      <c r="E862" s="1"/>
      <c r="F862" s="1"/>
      <c r="G862" s="1"/>
      <c r="H862" s="1"/>
      <c r="I862" s="1"/>
      <c r="J862" s="1"/>
      <c r="K862" s="1"/>
      <c r="L862" s="1"/>
      <c r="M862" s="1"/>
      <c r="N862" s="1"/>
      <c r="O862" s="1"/>
      <c r="P862" s="1"/>
      <c r="Q862" s="1"/>
    </row>
    <row r="863" spans="1:17" ht="15.75" customHeight="1">
      <c r="A863" s="1"/>
      <c r="B863" s="1"/>
      <c r="C863" s="1"/>
      <c r="D863" s="1"/>
      <c r="E863" s="1"/>
      <c r="F863" s="1"/>
      <c r="G863" s="1"/>
      <c r="H863" s="1"/>
      <c r="I863" s="1"/>
      <c r="J863" s="1"/>
      <c r="K863" s="1"/>
      <c r="L863" s="1"/>
      <c r="M863" s="1"/>
      <c r="N863" s="1"/>
      <c r="O863" s="1"/>
      <c r="P863" s="1"/>
      <c r="Q863" s="1"/>
    </row>
    <row r="864" spans="1:17" ht="15.75" customHeight="1">
      <c r="A864" s="1"/>
      <c r="B864" s="1"/>
      <c r="C864" s="1"/>
      <c r="D864" s="1"/>
      <c r="E864" s="1"/>
      <c r="F864" s="1"/>
      <c r="G864" s="1"/>
      <c r="H864" s="1"/>
      <c r="I864" s="1"/>
      <c r="J864" s="1"/>
      <c r="K864" s="1"/>
      <c r="L864" s="1"/>
      <c r="M864" s="1"/>
      <c r="N864" s="1"/>
      <c r="O864" s="1"/>
      <c r="P864" s="1"/>
      <c r="Q864" s="1"/>
    </row>
    <row r="865" spans="1:17" ht="15.75" customHeight="1">
      <c r="A865" s="1"/>
      <c r="B865" s="1"/>
      <c r="C865" s="1"/>
      <c r="D865" s="1"/>
      <c r="E865" s="1"/>
      <c r="F865" s="1"/>
      <c r="G865" s="1"/>
      <c r="H865" s="1"/>
      <c r="I865" s="1"/>
      <c r="J865" s="1"/>
      <c r="K865" s="1"/>
      <c r="L865" s="1"/>
      <c r="M865" s="1"/>
      <c r="N865" s="1"/>
      <c r="O865" s="1"/>
      <c r="P865" s="1"/>
      <c r="Q865" s="1"/>
    </row>
    <row r="866" spans="1:17" ht="15.75" customHeight="1">
      <c r="A866" s="1"/>
      <c r="B866" s="1"/>
      <c r="C866" s="1"/>
      <c r="D866" s="1"/>
      <c r="E866" s="1"/>
      <c r="F866" s="1"/>
      <c r="G866" s="1"/>
      <c r="H866" s="1"/>
      <c r="I866" s="1"/>
      <c r="J866" s="1"/>
      <c r="K866" s="1"/>
      <c r="L866" s="1"/>
      <c r="M866" s="1"/>
      <c r="N866" s="1"/>
      <c r="O866" s="1"/>
      <c r="P866" s="1"/>
      <c r="Q866" s="1"/>
    </row>
    <row r="867" spans="1:17" ht="15.75" customHeight="1">
      <c r="A867" s="1"/>
      <c r="B867" s="1"/>
      <c r="C867" s="1"/>
      <c r="D867" s="1"/>
      <c r="E867" s="1"/>
      <c r="F867" s="1"/>
      <c r="G867" s="1"/>
      <c r="H867" s="1"/>
      <c r="I867" s="1"/>
      <c r="J867" s="1"/>
      <c r="K867" s="1"/>
      <c r="L867" s="1"/>
      <c r="M867" s="1"/>
      <c r="N867" s="1"/>
      <c r="O867" s="1"/>
      <c r="P867" s="1"/>
      <c r="Q867" s="1"/>
    </row>
    <row r="868" spans="1:17" ht="15.75" customHeight="1">
      <c r="A868" s="1"/>
      <c r="B868" s="1"/>
      <c r="C868" s="1"/>
      <c r="D868" s="1"/>
      <c r="E868" s="1"/>
      <c r="F868" s="1"/>
      <c r="G868" s="1"/>
      <c r="H868" s="1"/>
      <c r="I868" s="1"/>
      <c r="J868" s="1"/>
      <c r="K868" s="1"/>
      <c r="L868" s="1"/>
      <c r="M868" s="1"/>
      <c r="N868" s="1"/>
      <c r="O868" s="1"/>
      <c r="P868" s="1"/>
      <c r="Q868" s="1"/>
    </row>
    <row r="869" spans="1:17" ht="15.75" customHeight="1">
      <c r="A869" s="1"/>
      <c r="B869" s="1"/>
      <c r="C869" s="1"/>
      <c r="D869" s="1"/>
      <c r="E869" s="1"/>
      <c r="F869" s="1"/>
      <c r="G869" s="1"/>
      <c r="H869" s="1"/>
      <c r="I869" s="1"/>
      <c r="J869" s="1"/>
      <c r="K869" s="1"/>
      <c r="L869" s="1"/>
      <c r="M869" s="1"/>
      <c r="N869" s="1"/>
      <c r="O869" s="1"/>
      <c r="P869" s="1"/>
      <c r="Q869" s="1"/>
    </row>
    <row r="870" spans="1:17" ht="15.75" customHeight="1">
      <c r="A870" s="1"/>
      <c r="B870" s="1"/>
      <c r="C870" s="1"/>
      <c r="D870" s="1"/>
      <c r="E870" s="1"/>
      <c r="F870" s="1"/>
      <c r="G870" s="1"/>
      <c r="H870" s="1"/>
      <c r="I870" s="1"/>
      <c r="J870" s="1"/>
      <c r="K870" s="1"/>
      <c r="L870" s="1"/>
      <c r="M870" s="1"/>
      <c r="N870" s="1"/>
      <c r="O870" s="1"/>
      <c r="P870" s="1"/>
      <c r="Q870" s="1"/>
    </row>
    <row r="871" spans="1:17" ht="15.75" customHeight="1">
      <c r="A871" s="1"/>
      <c r="B871" s="1"/>
      <c r="C871" s="1"/>
      <c r="D871" s="1"/>
      <c r="E871" s="1"/>
      <c r="F871" s="1"/>
      <c r="G871" s="1"/>
      <c r="H871" s="1"/>
      <c r="I871" s="1"/>
      <c r="J871" s="1"/>
      <c r="K871" s="1"/>
      <c r="L871" s="1"/>
      <c r="M871" s="1"/>
      <c r="N871" s="1"/>
      <c r="O871" s="1"/>
      <c r="P871" s="1"/>
      <c r="Q871" s="1"/>
    </row>
    <row r="872" spans="1:17" ht="15.75" customHeight="1">
      <c r="A872" s="1"/>
      <c r="B872" s="1"/>
      <c r="C872" s="1"/>
      <c r="D872" s="1"/>
      <c r="E872" s="1"/>
      <c r="F872" s="1"/>
      <c r="G872" s="1"/>
      <c r="H872" s="1"/>
      <c r="I872" s="1"/>
      <c r="J872" s="1"/>
      <c r="K872" s="1"/>
      <c r="L872" s="1"/>
      <c r="M872" s="1"/>
      <c r="N872" s="1"/>
      <c r="O872" s="1"/>
      <c r="P872" s="1"/>
      <c r="Q872" s="1"/>
    </row>
    <row r="873" spans="1:17" ht="15.75" customHeight="1">
      <c r="A873" s="1"/>
      <c r="B873" s="1"/>
      <c r="C873" s="1"/>
      <c r="D873" s="1"/>
      <c r="E873" s="1"/>
      <c r="F873" s="1"/>
      <c r="G873" s="1"/>
      <c r="H873" s="1"/>
      <c r="I873" s="1"/>
      <c r="J873" s="1"/>
      <c r="K873" s="1"/>
      <c r="L873" s="1"/>
      <c r="M873" s="1"/>
      <c r="N873" s="1"/>
      <c r="O873" s="1"/>
      <c r="P873" s="1"/>
      <c r="Q873" s="1"/>
    </row>
    <row r="874" spans="1:17" ht="15.75" customHeight="1">
      <c r="A874" s="1"/>
      <c r="B874" s="1"/>
      <c r="C874" s="1"/>
      <c r="D874" s="1"/>
      <c r="E874" s="1"/>
      <c r="F874" s="1"/>
      <c r="G874" s="1"/>
      <c r="H874" s="1"/>
      <c r="I874" s="1"/>
      <c r="J874" s="1"/>
      <c r="K874" s="1"/>
      <c r="L874" s="1"/>
      <c r="M874" s="1"/>
      <c r="N874" s="1"/>
      <c r="O874" s="1"/>
      <c r="P874" s="1"/>
      <c r="Q874" s="1"/>
    </row>
    <row r="875" spans="1:17" ht="15.75" customHeight="1">
      <c r="A875" s="1"/>
      <c r="B875" s="1"/>
      <c r="C875" s="1"/>
      <c r="D875" s="1"/>
      <c r="E875" s="1"/>
      <c r="F875" s="1"/>
      <c r="G875" s="1"/>
      <c r="H875" s="1"/>
      <c r="I875" s="1"/>
      <c r="J875" s="1"/>
      <c r="K875" s="1"/>
      <c r="L875" s="1"/>
      <c r="M875" s="1"/>
      <c r="N875" s="1"/>
      <c r="O875" s="1"/>
      <c r="P875" s="1"/>
      <c r="Q875" s="1"/>
    </row>
    <row r="876" spans="1:17" ht="15.75" customHeight="1">
      <c r="A876" s="1"/>
      <c r="B876" s="1"/>
      <c r="C876" s="1"/>
      <c r="D876" s="1"/>
      <c r="E876" s="1"/>
      <c r="F876" s="1"/>
      <c r="G876" s="1"/>
      <c r="H876" s="1"/>
      <c r="I876" s="1"/>
      <c r="J876" s="1"/>
      <c r="K876" s="1"/>
      <c r="L876" s="1"/>
      <c r="M876" s="1"/>
      <c r="N876" s="1"/>
      <c r="O876" s="1"/>
      <c r="P876" s="1"/>
      <c r="Q876" s="1"/>
    </row>
    <row r="877" spans="1:17" ht="15.75" customHeight="1">
      <c r="A877" s="1"/>
      <c r="B877" s="1"/>
      <c r="C877" s="1"/>
      <c r="D877" s="1"/>
      <c r="E877" s="1"/>
      <c r="F877" s="1"/>
      <c r="G877" s="1"/>
      <c r="H877" s="1"/>
      <c r="I877" s="1"/>
      <c r="J877" s="1"/>
      <c r="K877" s="1"/>
      <c r="L877" s="1"/>
      <c r="M877" s="1"/>
      <c r="N877" s="1"/>
      <c r="O877" s="1"/>
      <c r="P877" s="1"/>
      <c r="Q877" s="1"/>
    </row>
    <row r="878" spans="1:17" ht="15.75" customHeight="1">
      <c r="A878" s="1"/>
      <c r="B878" s="1"/>
      <c r="C878" s="1"/>
      <c r="D878" s="1"/>
      <c r="E878" s="1"/>
      <c r="F878" s="1"/>
      <c r="G878" s="1"/>
      <c r="H878" s="1"/>
      <c r="I878" s="1"/>
      <c r="J878" s="1"/>
      <c r="K878" s="1"/>
      <c r="L878" s="1"/>
      <c r="M878" s="1"/>
      <c r="N878" s="1"/>
      <c r="O878" s="1"/>
      <c r="P878" s="1"/>
      <c r="Q878" s="1"/>
    </row>
    <row r="879" spans="1:17" ht="15.75" customHeight="1">
      <c r="A879" s="1"/>
      <c r="B879" s="1"/>
      <c r="C879" s="1"/>
      <c r="D879" s="1"/>
      <c r="E879" s="1"/>
      <c r="F879" s="1"/>
      <c r="G879" s="1"/>
      <c r="H879" s="1"/>
      <c r="I879" s="1"/>
      <c r="J879" s="1"/>
      <c r="K879" s="1"/>
      <c r="L879" s="1"/>
      <c r="M879" s="1"/>
      <c r="N879" s="1"/>
      <c r="O879" s="1"/>
      <c r="P879" s="1"/>
      <c r="Q879" s="1"/>
    </row>
    <row r="880" spans="1:17" ht="15.75" customHeight="1">
      <c r="A880" s="1"/>
      <c r="B880" s="1"/>
      <c r="C880" s="1"/>
      <c r="D880" s="1"/>
      <c r="E880" s="1"/>
      <c r="F880" s="1"/>
      <c r="G880" s="1"/>
      <c r="H880" s="1"/>
      <c r="I880" s="1"/>
      <c r="J880" s="1"/>
      <c r="K880" s="1"/>
      <c r="L880" s="1"/>
      <c r="M880" s="1"/>
      <c r="N880" s="1"/>
      <c r="O880" s="1"/>
      <c r="P880" s="1"/>
      <c r="Q880" s="1"/>
    </row>
    <row r="881" spans="1:17" ht="15.75" customHeight="1">
      <c r="A881" s="1"/>
      <c r="B881" s="1"/>
      <c r="C881" s="1"/>
      <c r="D881" s="1"/>
      <c r="E881" s="1"/>
      <c r="F881" s="1"/>
      <c r="G881" s="1"/>
      <c r="H881" s="1"/>
      <c r="I881" s="1"/>
      <c r="J881" s="1"/>
      <c r="K881" s="1"/>
      <c r="L881" s="1"/>
      <c r="M881" s="1"/>
      <c r="N881" s="1"/>
      <c r="O881" s="1"/>
      <c r="P881" s="1"/>
      <c r="Q881" s="1"/>
    </row>
    <row r="882" spans="1:17" ht="15.75" customHeight="1">
      <c r="A882" s="1"/>
      <c r="B882" s="1"/>
      <c r="C882" s="1"/>
      <c r="D882" s="1"/>
      <c r="E882" s="1"/>
      <c r="F882" s="1"/>
      <c r="G882" s="1"/>
      <c r="H882" s="1"/>
      <c r="I882" s="1"/>
      <c r="J882" s="1"/>
      <c r="K882" s="1"/>
      <c r="L882" s="1"/>
      <c r="M882" s="1"/>
      <c r="N882" s="1"/>
      <c r="O882" s="1"/>
      <c r="P882" s="1"/>
      <c r="Q882" s="1"/>
    </row>
    <row r="883" spans="1:17" ht="15.75" customHeight="1">
      <c r="A883" s="1"/>
      <c r="B883" s="1"/>
      <c r="C883" s="1"/>
      <c r="D883" s="1"/>
      <c r="E883" s="1"/>
      <c r="F883" s="1"/>
      <c r="G883" s="1"/>
      <c r="H883" s="1"/>
      <c r="I883" s="1"/>
      <c r="J883" s="1"/>
      <c r="K883" s="1"/>
      <c r="L883" s="1"/>
      <c r="M883" s="1"/>
      <c r="N883" s="1"/>
      <c r="O883" s="1"/>
      <c r="P883" s="1"/>
      <c r="Q883" s="1"/>
    </row>
    <row r="884" spans="1:17" ht="15.75" customHeight="1">
      <c r="A884" s="1"/>
      <c r="B884" s="1"/>
      <c r="C884" s="1"/>
      <c r="D884" s="1"/>
      <c r="E884" s="1"/>
      <c r="F884" s="1"/>
      <c r="G884" s="1"/>
      <c r="H884" s="1"/>
      <c r="I884" s="1"/>
      <c r="J884" s="1"/>
      <c r="K884" s="1"/>
      <c r="L884" s="1"/>
      <c r="M884" s="1"/>
      <c r="N884" s="1"/>
      <c r="O884" s="1"/>
      <c r="P884" s="1"/>
      <c r="Q884" s="1"/>
    </row>
    <row r="885" spans="1:17" ht="15.75" customHeight="1">
      <c r="A885" s="1"/>
      <c r="B885" s="1"/>
      <c r="C885" s="1"/>
      <c r="D885" s="1"/>
      <c r="E885" s="1"/>
      <c r="F885" s="1"/>
      <c r="G885" s="1"/>
      <c r="H885" s="1"/>
      <c r="I885" s="1"/>
      <c r="J885" s="1"/>
      <c r="K885" s="1"/>
      <c r="L885" s="1"/>
      <c r="M885" s="1"/>
      <c r="N885" s="1"/>
      <c r="O885" s="1"/>
      <c r="P885" s="1"/>
      <c r="Q885" s="1"/>
    </row>
    <row r="886" spans="1:17" ht="15.75" customHeight="1">
      <c r="A886" s="1"/>
      <c r="B886" s="1"/>
      <c r="C886" s="1"/>
      <c r="D886" s="1"/>
      <c r="E886" s="1"/>
      <c r="F886" s="1"/>
      <c r="G886" s="1"/>
      <c r="H886" s="1"/>
      <c r="I886" s="1"/>
      <c r="J886" s="1"/>
      <c r="K886" s="1"/>
      <c r="L886" s="1"/>
      <c r="M886" s="1"/>
      <c r="N886" s="1"/>
      <c r="O886" s="1"/>
      <c r="P886" s="1"/>
      <c r="Q886" s="1"/>
    </row>
    <row r="887" spans="1:17" ht="15.75" customHeight="1">
      <c r="A887" s="1"/>
      <c r="B887" s="1"/>
      <c r="C887" s="1"/>
      <c r="D887" s="1"/>
      <c r="E887" s="1"/>
      <c r="F887" s="1"/>
      <c r="G887" s="1"/>
      <c r="H887" s="1"/>
      <c r="I887" s="1"/>
      <c r="J887" s="1"/>
      <c r="K887" s="1"/>
      <c r="L887" s="1"/>
      <c r="M887" s="1"/>
      <c r="N887" s="1"/>
      <c r="O887" s="1"/>
      <c r="P887" s="1"/>
      <c r="Q887" s="1"/>
    </row>
    <row r="888" spans="1:17" ht="15.75" customHeight="1">
      <c r="A888" s="1"/>
      <c r="B888" s="1"/>
      <c r="C888" s="1"/>
      <c r="D888" s="1"/>
      <c r="E888" s="1"/>
      <c r="F888" s="1"/>
      <c r="G888" s="1"/>
      <c r="H888" s="1"/>
      <c r="I888" s="1"/>
      <c r="J888" s="1"/>
      <c r="K888" s="1"/>
      <c r="L888" s="1"/>
      <c r="M888" s="1"/>
      <c r="N888" s="1"/>
      <c r="O888" s="1"/>
      <c r="P888" s="1"/>
      <c r="Q888" s="1"/>
    </row>
    <row r="889" spans="1:17" ht="15.75" customHeight="1">
      <c r="A889" s="1"/>
      <c r="B889" s="1"/>
      <c r="C889" s="1"/>
      <c r="D889" s="1"/>
      <c r="E889" s="1"/>
      <c r="F889" s="1"/>
      <c r="G889" s="1"/>
      <c r="H889" s="1"/>
      <c r="I889" s="1"/>
      <c r="J889" s="1"/>
      <c r="K889" s="1"/>
      <c r="L889" s="1"/>
      <c r="M889" s="1"/>
      <c r="N889" s="1"/>
      <c r="O889" s="1"/>
      <c r="P889" s="1"/>
      <c r="Q889" s="1"/>
    </row>
    <row r="890" spans="1:17" ht="15.75" customHeight="1">
      <c r="A890" s="1"/>
      <c r="B890" s="1"/>
      <c r="C890" s="1"/>
      <c r="D890" s="1"/>
      <c r="E890" s="1"/>
      <c r="F890" s="1"/>
      <c r="G890" s="1"/>
      <c r="H890" s="1"/>
      <c r="I890" s="1"/>
      <c r="J890" s="1"/>
      <c r="K890" s="1"/>
      <c r="L890" s="1"/>
      <c r="M890" s="1"/>
      <c r="N890" s="1"/>
      <c r="O890" s="1"/>
      <c r="P890" s="1"/>
      <c r="Q890" s="1"/>
    </row>
    <row r="891" spans="1:17" ht="15.75" customHeight="1">
      <c r="A891" s="1"/>
      <c r="B891" s="1"/>
      <c r="C891" s="1"/>
      <c r="D891" s="1"/>
      <c r="E891" s="1"/>
      <c r="F891" s="1"/>
      <c r="G891" s="1"/>
      <c r="H891" s="1"/>
      <c r="I891" s="1"/>
      <c r="J891" s="1"/>
      <c r="K891" s="1"/>
      <c r="L891" s="1"/>
      <c r="M891" s="1"/>
      <c r="N891" s="1"/>
      <c r="O891" s="1"/>
      <c r="P891" s="1"/>
      <c r="Q891" s="1"/>
    </row>
    <row r="892" spans="1:17" ht="15.75" customHeight="1">
      <c r="A892" s="1"/>
      <c r="B892" s="1"/>
      <c r="C892" s="1"/>
      <c r="D892" s="1"/>
      <c r="E892" s="1"/>
      <c r="F892" s="1"/>
      <c r="G892" s="1"/>
      <c r="H892" s="1"/>
      <c r="I892" s="1"/>
      <c r="J892" s="1"/>
      <c r="K892" s="1"/>
      <c r="L892" s="1"/>
      <c r="M892" s="1"/>
      <c r="N892" s="1"/>
      <c r="O892" s="1"/>
      <c r="P892" s="1"/>
      <c r="Q892" s="1"/>
    </row>
    <row r="893" spans="1:17" ht="15.75" customHeight="1">
      <c r="A893" s="1"/>
      <c r="B893" s="1"/>
      <c r="C893" s="1"/>
      <c r="D893" s="1"/>
      <c r="E893" s="1"/>
      <c r="F893" s="1"/>
      <c r="G893" s="1"/>
      <c r="H893" s="1"/>
      <c r="I893" s="1"/>
      <c r="J893" s="1"/>
      <c r="K893" s="1"/>
      <c r="L893" s="1"/>
      <c r="M893" s="1"/>
      <c r="N893" s="1"/>
      <c r="O893" s="1"/>
      <c r="P893" s="1"/>
      <c r="Q893" s="1"/>
    </row>
    <row r="894" spans="1:17" ht="15.75" customHeight="1">
      <c r="A894" s="1"/>
      <c r="B894" s="1"/>
      <c r="C894" s="1"/>
      <c r="D894" s="1"/>
      <c r="E894" s="1"/>
      <c r="F894" s="1"/>
      <c r="G894" s="1"/>
      <c r="H894" s="1"/>
      <c r="I894" s="1"/>
      <c r="J894" s="1"/>
      <c r="K894" s="1"/>
      <c r="L894" s="1"/>
      <c r="M894" s="1"/>
      <c r="N894" s="1"/>
      <c r="O894" s="1"/>
      <c r="P894" s="1"/>
      <c r="Q894" s="1"/>
    </row>
    <row r="895" spans="1:17" ht="15.75" customHeight="1">
      <c r="A895" s="1"/>
      <c r="B895" s="1"/>
      <c r="C895" s="1"/>
      <c r="D895" s="1"/>
      <c r="E895" s="1"/>
      <c r="F895" s="1"/>
      <c r="G895" s="1"/>
      <c r="H895" s="1"/>
      <c r="I895" s="1"/>
      <c r="J895" s="1"/>
      <c r="K895" s="1"/>
      <c r="L895" s="1"/>
      <c r="M895" s="1"/>
      <c r="N895" s="1"/>
      <c r="O895" s="1"/>
      <c r="P895" s="1"/>
      <c r="Q895" s="1"/>
    </row>
    <row r="896" spans="1:17" ht="15.75" customHeight="1">
      <c r="A896" s="1"/>
      <c r="B896" s="1"/>
      <c r="C896" s="1"/>
      <c r="D896" s="1"/>
      <c r="E896" s="1"/>
      <c r="F896" s="1"/>
      <c r="G896" s="1"/>
      <c r="H896" s="1"/>
      <c r="I896" s="1"/>
      <c r="J896" s="1"/>
      <c r="K896" s="1"/>
      <c r="L896" s="1"/>
      <c r="M896" s="1"/>
      <c r="N896" s="1"/>
      <c r="O896" s="1"/>
      <c r="P896" s="1"/>
      <c r="Q896" s="1"/>
    </row>
    <row r="897" spans="1:17" ht="15.75" customHeight="1">
      <c r="A897" s="1"/>
      <c r="B897" s="1"/>
      <c r="C897" s="1"/>
      <c r="D897" s="1"/>
      <c r="E897" s="1"/>
      <c r="F897" s="1"/>
      <c r="G897" s="1"/>
      <c r="H897" s="1"/>
      <c r="I897" s="1"/>
      <c r="J897" s="1"/>
      <c r="K897" s="1"/>
      <c r="L897" s="1"/>
      <c r="M897" s="1"/>
      <c r="N897" s="1"/>
      <c r="O897" s="1"/>
      <c r="P897" s="1"/>
      <c r="Q897" s="1"/>
    </row>
    <row r="898" spans="1:17" ht="15.75" customHeight="1">
      <c r="A898" s="1"/>
      <c r="B898" s="1"/>
      <c r="C898" s="1"/>
      <c r="D898" s="1"/>
      <c r="E898" s="1"/>
      <c r="F898" s="1"/>
      <c r="G898" s="1"/>
      <c r="H898" s="1"/>
      <c r="I898" s="1"/>
      <c r="J898" s="1"/>
      <c r="K898" s="1"/>
      <c r="L898" s="1"/>
      <c r="M898" s="1"/>
      <c r="N898" s="1"/>
      <c r="O898" s="1"/>
      <c r="P898" s="1"/>
      <c r="Q898" s="1"/>
    </row>
    <row r="899" spans="1:17" ht="15.75" customHeight="1">
      <c r="A899" s="1"/>
      <c r="B899" s="1"/>
      <c r="C899" s="1"/>
      <c r="D899" s="1"/>
      <c r="E899" s="1"/>
      <c r="F899" s="1"/>
      <c r="G899" s="1"/>
      <c r="H899" s="1"/>
      <c r="I899" s="1"/>
      <c r="J899" s="1"/>
      <c r="K899" s="1"/>
      <c r="L899" s="1"/>
      <c r="M899" s="1"/>
      <c r="N899" s="1"/>
      <c r="O899" s="1"/>
      <c r="P899" s="1"/>
      <c r="Q899" s="1"/>
    </row>
    <row r="900" spans="1:17" ht="15.75" customHeight="1">
      <c r="A900" s="1"/>
      <c r="B900" s="1"/>
      <c r="C900" s="1"/>
      <c r="D900" s="1"/>
      <c r="E900" s="1"/>
      <c r="F900" s="1"/>
      <c r="G900" s="1"/>
      <c r="H900" s="1"/>
      <c r="I900" s="1"/>
      <c r="J900" s="1"/>
      <c r="K900" s="1"/>
      <c r="L900" s="1"/>
      <c r="M900" s="1"/>
      <c r="N900" s="1"/>
      <c r="O900" s="1"/>
      <c r="P900" s="1"/>
      <c r="Q900" s="1"/>
    </row>
    <row r="901" spans="1:17" ht="15.75" customHeight="1">
      <c r="A901" s="1"/>
      <c r="B901" s="1"/>
      <c r="C901" s="1"/>
      <c r="D901" s="1"/>
      <c r="E901" s="1"/>
      <c r="F901" s="1"/>
      <c r="G901" s="1"/>
      <c r="H901" s="1"/>
      <c r="I901" s="1"/>
      <c r="J901" s="1"/>
      <c r="K901" s="1"/>
      <c r="L901" s="1"/>
      <c r="M901" s="1"/>
      <c r="N901" s="1"/>
      <c r="O901" s="1"/>
      <c r="P901" s="1"/>
      <c r="Q901" s="1"/>
    </row>
    <row r="902" spans="1:17" ht="15.75" customHeight="1">
      <c r="A902" s="1"/>
      <c r="B902" s="1"/>
      <c r="C902" s="1"/>
      <c r="D902" s="1"/>
      <c r="E902" s="1"/>
      <c r="F902" s="1"/>
      <c r="G902" s="1"/>
      <c r="H902" s="1"/>
      <c r="I902" s="1"/>
      <c r="J902" s="1"/>
      <c r="K902" s="1"/>
      <c r="L902" s="1"/>
      <c r="M902" s="1"/>
      <c r="N902" s="1"/>
      <c r="O902" s="1"/>
      <c r="P902" s="1"/>
      <c r="Q902" s="1"/>
    </row>
    <row r="903" spans="1:17" ht="15.75" customHeight="1">
      <c r="A903" s="1"/>
      <c r="B903" s="1"/>
      <c r="C903" s="1"/>
      <c r="D903" s="1"/>
      <c r="E903" s="1"/>
      <c r="F903" s="1"/>
      <c r="G903" s="1"/>
      <c r="H903" s="1"/>
      <c r="I903" s="1"/>
      <c r="J903" s="1"/>
      <c r="K903" s="1"/>
      <c r="L903" s="1"/>
      <c r="M903" s="1"/>
      <c r="N903" s="1"/>
      <c r="O903" s="1"/>
      <c r="P903" s="1"/>
      <c r="Q903" s="1"/>
    </row>
    <row r="904" spans="1:17" ht="15.75" customHeight="1">
      <c r="A904" s="1"/>
      <c r="B904" s="1"/>
      <c r="C904" s="1"/>
      <c r="D904" s="1"/>
      <c r="E904" s="1"/>
      <c r="F904" s="1"/>
      <c r="G904" s="1"/>
      <c r="H904" s="1"/>
      <c r="I904" s="1"/>
      <c r="J904" s="1"/>
      <c r="K904" s="1"/>
      <c r="L904" s="1"/>
      <c r="M904" s="1"/>
      <c r="N904" s="1"/>
      <c r="O904" s="1"/>
      <c r="P904" s="1"/>
      <c r="Q904" s="1"/>
    </row>
    <row r="905" spans="1:17" ht="15.75" customHeight="1">
      <c r="A905" s="1"/>
      <c r="B905" s="1"/>
      <c r="C905" s="1"/>
      <c r="D905" s="1"/>
      <c r="E905" s="1"/>
      <c r="F905" s="1"/>
      <c r="G905" s="1"/>
      <c r="H905" s="1"/>
      <c r="I905" s="1"/>
      <c r="J905" s="1"/>
      <c r="K905" s="1"/>
      <c r="L905" s="1"/>
      <c r="M905" s="1"/>
      <c r="N905" s="1"/>
      <c r="O905" s="1"/>
      <c r="P905" s="1"/>
      <c r="Q905" s="1"/>
    </row>
    <row r="906" spans="1:17" ht="15.75" customHeight="1">
      <c r="A906" s="1"/>
      <c r="B906" s="1"/>
      <c r="C906" s="1"/>
      <c r="D906" s="1"/>
      <c r="E906" s="1"/>
      <c r="F906" s="1"/>
      <c r="G906" s="1"/>
      <c r="H906" s="1"/>
      <c r="I906" s="1"/>
      <c r="J906" s="1"/>
      <c r="K906" s="1"/>
      <c r="L906" s="1"/>
      <c r="M906" s="1"/>
      <c r="N906" s="1"/>
      <c r="O906" s="1"/>
      <c r="P906" s="1"/>
      <c r="Q906" s="1"/>
    </row>
    <row r="907" spans="1:17" ht="15.75" customHeight="1">
      <c r="A907" s="1"/>
      <c r="B907" s="1"/>
      <c r="C907" s="1"/>
      <c r="D907" s="1"/>
      <c r="E907" s="1"/>
      <c r="F907" s="1"/>
      <c r="G907" s="1"/>
      <c r="H907" s="1"/>
      <c r="I907" s="1"/>
      <c r="J907" s="1"/>
      <c r="K907" s="1"/>
      <c r="L907" s="1"/>
      <c r="M907" s="1"/>
      <c r="N907" s="1"/>
      <c r="O907" s="1"/>
      <c r="P907" s="1"/>
      <c r="Q907" s="1"/>
    </row>
    <row r="908" spans="1:17" ht="15.75" customHeight="1">
      <c r="A908" s="1"/>
      <c r="B908" s="1"/>
      <c r="C908" s="1"/>
      <c r="D908" s="1"/>
      <c r="E908" s="1"/>
      <c r="F908" s="1"/>
      <c r="G908" s="1"/>
      <c r="H908" s="1"/>
      <c r="I908" s="1"/>
      <c r="J908" s="1"/>
      <c r="K908" s="1"/>
      <c r="L908" s="1"/>
      <c r="M908" s="1"/>
      <c r="N908" s="1"/>
      <c r="O908" s="1"/>
      <c r="P908" s="1"/>
      <c r="Q908" s="1"/>
    </row>
    <row r="909" spans="1:17" ht="15.75" customHeight="1">
      <c r="A909" s="1"/>
      <c r="B909" s="1"/>
      <c r="C909" s="1"/>
      <c r="D909" s="1"/>
      <c r="E909" s="1"/>
      <c r="F909" s="1"/>
      <c r="G909" s="1"/>
      <c r="H909" s="1"/>
      <c r="I909" s="1"/>
      <c r="J909" s="1"/>
      <c r="K909" s="1"/>
      <c r="L909" s="1"/>
      <c r="M909" s="1"/>
      <c r="N909" s="1"/>
      <c r="O909" s="1"/>
      <c r="P909" s="1"/>
      <c r="Q909" s="1"/>
    </row>
    <row r="910" spans="1:17" ht="15.75" customHeight="1">
      <c r="A910" s="1"/>
      <c r="B910" s="1"/>
      <c r="C910" s="1"/>
      <c r="D910" s="1"/>
      <c r="E910" s="1"/>
      <c r="F910" s="1"/>
      <c r="G910" s="1"/>
      <c r="H910" s="1"/>
      <c r="I910" s="1"/>
      <c r="J910" s="1"/>
      <c r="K910" s="1"/>
      <c r="L910" s="1"/>
      <c r="M910" s="1"/>
      <c r="N910" s="1"/>
      <c r="O910" s="1"/>
      <c r="P910" s="1"/>
      <c r="Q910" s="1"/>
    </row>
    <row r="911" spans="1:17" ht="15.75" customHeight="1">
      <c r="A911" s="1"/>
      <c r="B911" s="1"/>
      <c r="C911" s="1"/>
      <c r="D911" s="1"/>
      <c r="E911" s="1"/>
      <c r="F911" s="1"/>
      <c r="G911" s="1"/>
      <c r="H911" s="1"/>
      <c r="I911" s="1"/>
      <c r="J911" s="1"/>
      <c r="K911" s="1"/>
      <c r="L911" s="1"/>
      <c r="M911" s="1"/>
      <c r="N911" s="1"/>
      <c r="O911" s="1"/>
      <c r="P911" s="1"/>
      <c r="Q911" s="1"/>
    </row>
    <row r="912" spans="1:17" ht="15.75" customHeight="1">
      <c r="A912" s="1"/>
      <c r="B912" s="1"/>
      <c r="C912" s="1"/>
      <c r="D912" s="1"/>
      <c r="E912" s="1"/>
      <c r="F912" s="1"/>
      <c r="G912" s="1"/>
      <c r="H912" s="1"/>
      <c r="I912" s="1"/>
      <c r="J912" s="1"/>
      <c r="K912" s="1"/>
      <c r="L912" s="1"/>
      <c r="M912" s="1"/>
      <c r="N912" s="1"/>
      <c r="O912" s="1"/>
      <c r="P912" s="1"/>
      <c r="Q912" s="1"/>
    </row>
    <row r="913" spans="1:17" ht="15.75" customHeight="1">
      <c r="A913" s="1"/>
      <c r="B913" s="1"/>
      <c r="C913" s="1"/>
      <c r="D913" s="1"/>
      <c r="E913" s="1"/>
      <c r="F913" s="1"/>
      <c r="G913" s="1"/>
      <c r="H913" s="1"/>
      <c r="I913" s="1"/>
      <c r="J913" s="1"/>
      <c r="K913" s="1"/>
      <c r="L913" s="1"/>
      <c r="M913" s="1"/>
      <c r="N913" s="1"/>
      <c r="O913" s="1"/>
      <c r="P913" s="1"/>
      <c r="Q913" s="1"/>
    </row>
    <row r="914" spans="1:17" ht="15.75" customHeight="1">
      <c r="A914" s="1"/>
      <c r="B914" s="1"/>
      <c r="C914" s="1"/>
      <c r="D914" s="1"/>
      <c r="E914" s="1"/>
      <c r="F914" s="1"/>
      <c r="G914" s="1"/>
      <c r="H914" s="1"/>
      <c r="I914" s="1"/>
      <c r="J914" s="1"/>
      <c r="K914" s="1"/>
      <c r="L914" s="1"/>
      <c r="M914" s="1"/>
      <c r="N914" s="1"/>
      <c r="O914" s="1"/>
      <c r="P914" s="1"/>
      <c r="Q914" s="1"/>
    </row>
    <row r="915" spans="1:17" ht="15.75" customHeight="1">
      <c r="A915" s="1"/>
      <c r="B915" s="1"/>
      <c r="C915" s="1"/>
      <c r="D915" s="1"/>
      <c r="E915" s="1"/>
      <c r="F915" s="1"/>
      <c r="G915" s="1"/>
      <c r="H915" s="1"/>
      <c r="I915" s="1"/>
      <c r="J915" s="1"/>
      <c r="K915" s="1"/>
      <c r="L915" s="1"/>
      <c r="M915" s="1"/>
      <c r="N915" s="1"/>
      <c r="O915" s="1"/>
      <c r="P915" s="1"/>
      <c r="Q915" s="1"/>
    </row>
    <row r="916" spans="1:17" ht="15.75" customHeight="1">
      <c r="A916" s="1"/>
      <c r="B916" s="1"/>
      <c r="C916" s="1"/>
      <c r="D916" s="1"/>
      <c r="E916" s="1"/>
      <c r="F916" s="1"/>
      <c r="G916" s="1"/>
      <c r="H916" s="1"/>
      <c r="I916" s="1"/>
      <c r="J916" s="1"/>
      <c r="K916" s="1"/>
      <c r="L916" s="1"/>
      <c r="M916" s="1"/>
      <c r="N916" s="1"/>
      <c r="O916" s="1"/>
      <c r="P916" s="1"/>
      <c r="Q916" s="1"/>
    </row>
    <row r="917" spans="1:17" ht="15.75" customHeight="1">
      <c r="A917" s="1"/>
      <c r="B917" s="1"/>
      <c r="C917" s="1"/>
      <c r="D917" s="1"/>
      <c r="E917" s="1"/>
      <c r="F917" s="1"/>
      <c r="G917" s="1"/>
      <c r="H917" s="1"/>
      <c r="I917" s="1"/>
      <c r="J917" s="1"/>
      <c r="K917" s="1"/>
      <c r="L917" s="1"/>
      <c r="M917" s="1"/>
      <c r="N917" s="1"/>
      <c r="O917" s="1"/>
      <c r="P917" s="1"/>
      <c r="Q917" s="1"/>
    </row>
    <row r="918" spans="1:17" ht="15.75" customHeight="1">
      <c r="A918" s="1"/>
      <c r="B918" s="1"/>
      <c r="C918" s="1"/>
      <c r="D918" s="1"/>
      <c r="E918" s="1"/>
      <c r="F918" s="1"/>
      <c r="G918" s="1"/>
      <c r="H918" s="1"/>
      <c r="I918" s="1"/>
      <c r="J918" s="1"/>
      <c r="K918" s="1"/>
      <c r="L918" s="1"/>
      <c r="M918" s="1"/>
      <c r="N918" s="1"/>
      <c r="O918" s="1"/>
      <c r="P918" s="1"/>
      <c r="Q918" s="1"/>
    </row>
    <row r="919" spans="1:17" ht="15.75" customHeight="1">
      <c r="A919" s="1"/>
      <c r="B919" s="1"/>
      <c r="C919" s="1"/>
      <c r="D919" s="1"/>
      <c r="E919" s="1"/>
      <c r="F919" s="1"/>
      <c r="G919" s="1"/>
      <c r="H919" s="1"/>
      <c r="I919" s="1"/>
      <c r="J919" s="1"/>
      <c r="K919" s="1"/>
      <c r="L919" s="1"/>
      <c r="M919" s="1"/>
      <c r="N919" s="1"/>
      <c r="O919" s="1"/>
      <c r="P919" s="1"/>
      <c r="Q919" s="1"/>
    </row>
    <row r="920" spans="1:17" ht="15.75" customHeight="1">
      <c r="A920" s="1"/>
      <c r="B920" s="1"/>
      <c r="C920" s="1"/>
      <c r="D920" s="1"/>
      <c r="E920" s="1"/>
      <c r="F920" s="1"/>
      <c r="G920" s="1"/>
      <c r="H920" s="1"/>
      <c r="I920" s="1"/>
      <c r="J920" s="1"/>
      <c r="K920" s="1"/>
      <c r="L920" s="1"/>
      <c r="M920" s="1"/>
      <c r="N920" s="1"/>
      <c r="O920" s="1"/>
      <c r="P920" s="1"/>
      <c r="Q920" s="1"/>
    </row>
    <row r="921" spans="1:17" ht="15.75" customHeight="1">
      <c r="A921" s="1"/>
      <c r="B921" s="1"/>
      <c r="C921" s="1"/>
      <c r="D921" s="1"/>
      <c r="E921" s="1"/>
      <c r="F921" s="1"/>
      <c r="G921" s="1"/>
      <c r="H921" s="1"/>
      <c r="I921" s="1"/>
      <c r="J921" s="1"/>
      <c r="K921" s="1"/>
      <c r="L921" s="1"/>
      <c r="M921" s="1"/>
      <c r="N921" s="1"/>
      <c r="O921" s="1"/>
      <c r="P921" s="1"/>
      <c r="Q921" s="1"/>
    </row>
    <row r="922" spans="1:17" ht="15.75" customHeight="1">
      <c r="A922" s="1"/>
      <c r="B922" s="1"/>
      <c r="C922" s="1"/>
      <c r="D922" s="1"/>
      <c r="E922" s="1"/>
      <c r="F922" s="1"/>
      <c r="G922" s="1"/>
      <c r="H922" s="1"/>
      <c r="I922" s="1"/>
      <c r="J922" s="1"/>
      <c r="K922" s="1"/>
      <c r="L922" s="1"/>
      <c r="M922" s="1"/>
      <c r="N922" s="1"/>
      <c r="O922" s="1"/>
      <c r="P922" s="1"/>
      <c r="Q922" s="1"/>
    </row>
    <row r="923" spans="1:17" ht="15.75" customHeight="1">
      <c r="A923" s="1"/>
      <c r="B923" s="1"/>
      <c r="C923" s="1"/>
      <c r="D923" s="1"/>
      <c r="E923" s="1"/>
      <c r="F923" s="1"/>
      <c r="G923" s="1"/>
      <c r="H923" s="1"/>
      <c r="I923" s="1"/>
      <c r="J923" s="1"/>
      <c r="K923" s="1"/>
      <c r="L923" s="1"/>
      <c r="M923" s="1"/>
      <c r="N923" s="1"/>
      <c r="O923" s="1"/>
      <c r="P923" s="1"/>
      <c r="Q923" s="1"/>
    </row>
    <row r="924" spans="1:17" ht="15.75" customHeight="1">
      <c r="A924" s="1"/>
      <c r="B924" s="1"/>
      <c r="C924" s="1"/>
      <c r="D924" s="1"/>
      <c r="E924" s="1"/>
      <c r="F924" s="1"/>
      <c r="G924" s="1"/>
      <c r="H924" s="1"/>
      <c r="I924" s="1"/>
      <c r="J924" s="1"/>
      <c r="K924" s="1"/>
      <c r="L924" s="1"/>
      <c r="M924" s="1"/>
      <c r="N924" s="1"/>
      <c r="O924" s="1"/>
      <c r="P924" s="1"/>
      <c r="Q924" s="1"/>
    </row>
    <row r="925" spans="1:17" ht="15.75" customHeight="1">
      <c r="A925" s="1"/>
      <c r="B925" s="1"/>
      <c r="C925" s="1"/>
      <c r="D925" s="1"/>
      <c r="E925" s="1"/>
      <c r="F925" s="1"/>
      <c r="G925" s="1"/>
      <c r="H925" s="1"/>
      <c r="I925" s="1"/>
      <c r="J925" s="1"/>
      <c r="K925" s="1"/>
      <c r="L925" s="1"/>
      <c r="M925" s="1"/>
      <c r="N925" s="1"/>
      <c r="O925" s="1"/>
      <c r="P925" s="1"/>
      <c r="Q925" s="1"/>
    </row>
    <row r="926" spans="1:17" ht="15.75" customHeight="1">
      <c r="A926" s="1"/>
      <c r="B926" s="1"/>
      <c r="C926" s="1"/>
      <c r="D926" s="1"/>
      <c r="E926" s="1"/>
      <c r="F926" s="1"/>
      <c r="G926" s="1"/>
      <c r="H926" s="1"/>
      <c r="I926" s="1"/>
      <c r="J926" s="1"/>
      <c r="K926" s="1"/>
      <c r="L926" s="1"/>
      <c r="M926" s="1"/>
      <c r="N926" s="1"/>
      <c r="O926" s="1"/>
      <c r="P926" s="1"/>
      <c r="Q926" s="1"/>
    </row>
    <row r="927" spans="1:17" ht="15.75" customHeight="1">
      <c r="A927" s="1"/>
      <c r="B927" s="1"/>
      <c r="C927" s="1"/>
      <c r="D927" s="1"/>
      <c r="E927" s="1"/>
      <c r="F927" s="1"/>
      <c r="G927" s="1"/>
      <c r="H927" s="1"/>
      <c r="I927" s="1"/>
      <c r="J927" s="1"/>
      <c r="K927" s="1"/>
      <c r="L927" s="1"/>
      <c r="M927" s="1"/>
      <c r="N927" s="1"/>
      <c r="O927" s="1"/>
      <c r="P927" s="1"/>
      <c r="Q927" s="1"/>
    </row>
    <row r="928" spans="1:17" ht="15.75" customHeight="1">
      <c r="A928" s="1"/>
      <c r="B928" s="1"/>
      <c r="C928" s="1"/>
      <c r="D928" s="1"/>
      <c r="E928" s="1"/>
      <c r="F928" s="1"/>
      <c r="G928" s="1"/>
      <c r="H928" s="1"/>
      <c r="I928" s="1"/>
      <c r="J928" s="1"/>
      <c r="K928" s="1"/>
      <c r="L928" s="1"/>
      <c r="M928" s="1"/>
      <c r="N928" s="1"/>
      <c r="O928" s="1"/>
      <c r="P928" s="1"/>
      <c r="Q928" s="1"/>
    </row>
    <row r="929" spans="1:17" ht="15.75" customHeight="1">
      <c r="A929" s="1"/>
      <c r="B929" s="1"/>
      <c r="C929" s="1"/>
      <c r="D929" s="1"/>
      <c r="E929" s="1"/>
      <c r="F929" s="1"/>
      <c r="G929" s="1"/>
      <c r="H929" s="1"/>
      <c r="I929" s="1"/>
      <c r="J929" s="1"/>
      <c r="K929" s="1"/>
      <c r="L929" s="1"/>
      <c r="M929" s="1"/>
      <c r="N929" s="1"/>
      <c r="O929" s="1"/>
      <c r="P929" s="1"/>
      <c r="Q929" s="1"/>
    </row>
    <row r="930" spans="1:17" ht="15.75" customHeight="1">
      <c r="A930" s="1"/>
      <c r="B930" s="1"/>
      <c r="C930" s="1"/>
      <c r="D930" s="1"/>
      <c r="E930" s="1"/>
      <c r="F930" s="1"/>
      <c r="G930" s="1"/>
      <c r="H930" s="1"/>
      <c r="I930" s="1"/>
      <c r="J930" s="1"/>
      <c r="K930" s="1"/>
      <c r="L930" s="1"/>
      <c r="M930" s="1"/>
      <c r="N930" s="1"/>
      <c r="O930" s="1"/>
      <c r="P930" s="1"/>
      <c r="Q930" s="1"/>
    </row>
    <row r="931" spans="1:17" ht="15.75" customHeight="1">
      <c r="A931" s="1"/>
      <c r="B931" s="1"/>
      <c r="C931" s="1"/>
      <c r="D931" s="1"/>
      <c r="E931" s="1"/>
      <c r="F931" s="1"/>
      <c r="G931" s="1"/>
      <c r="H931" s="1"/>
      <c r="I931" s="1"/>
      <c r="J931" s="1"/>
      <c r="K931" s="1"/>
      <c r="L931" s="1"/>
      <c r="M931" s="1"/>
      <c r="N931" s="1"/>
      <c r="O931" s="1"/>
      <c r="P931" s="1"/>
      <c r="Q931" s="1"/>
    </row>
    <row r="932" spans="1:17" ht="15.75" customHeight="1">
      <c r="A932" s="1"/>
      <c r="B932" s="1"/>
      <c r="C932" s="1"/>
      <c r="D932" s="1"/>
      <c r="E932" s="1"/>
      <c r="F932" s="1"/>
      <c r="G932" s="1"/>
      <c r="H932" s="1"/>
      <c r="I932" s="1"/>
      <c r="J932" s="1"/>
      <c r="K932" s="1"/>
      <c r="L932" s="1"/>
      <c r="M932" s="1"/>
      <c r="N932" s="1"/>
      <c r="O932" s="1"/>
      <c r="P932" s="1"/>
      <c r="Q932" s="1"/>
    </row>
    <row r="933" spans="1:17" ht="15.75" customHeight="1">
      <c r="A933" s="1"/>
      <c r="B933" s="1"/>
      <c r="C933" s="1"/>
      <c r="D933" s="1"/>
      <c r="E933" s="1"/>
      <c r="F933" s="1"/>
      <c r="G933" s="1"/>
      <c r="H933" s="1"/>
      <c r="I933" s="1"/>
      <c r="J933" s="1"/>
      <c r="K933" s="1"/>
      <c r="L933" s="1"/>
      <c r="M933" s="1"/>
      <c r="N933" s="1"/>
      <c r="O933" s="1"/>
      <c r="P933" s="1"/>
      <c r="Q933" s="1"/>
    </row>
    <row r="934" spans="1:17" ht="15.75" customHeight="1">
      <c r="A934" s="1"/>
      <c r="B934" s="1"/>
      <c r="C934" s="1"/>
      <c r="D934" s="1"/>
      <c r="E934" s="1"/>
      <c r="F934" s="1"/>
      <c r="G934" s="1"/>
      <c r="H934" s="1"/>
      <c r="I934" s="1"/>
      <c r="J934" s="1"/>
      <c r="K934" s="1"/>
      <c r="L934" s="1"/>
      <c r="M934" s="1"/>
      <c r="N934" s="1"/>
      <c r="O934" s="1"/>
      <c r="P934" s="1"/>
      <c r="Q934" s="1"/>
    </row>
    <row r="935" spans="1:17" ht="15.75" customHeight="1">
      <c r="A935" s="1"/>
      <c r="B935" s="1"/>
      <c r="C935" s="1"/>
      <c r="D935" s="1"/>
      <c r="E935" s="1"/>
      <c r="F935" s="1"/>
      <c r="G935" s="1"/>
      <c r="H935" s="1"/>
      <c r="I935" s="1"/>
      <c r="J935" s="1"/>
      <c r="K935" s="1"/>
      <c r="L935" s="1"/>
      <c r="M935" s="1"/>
      <c r="N935" s="1"/>
      <c r="O935" s="1"/>
      <c r="P935" s="1"/>
      <c r="Q935" s="1"/>
    </row>
    <row r="936" spans="1:17" ht="15.75" customHeight="1">
      <c r="A936" s="1"/>
      <c r="B936" s="1"/>
      <c r="C936" s="1"/>
      <c r="D936" s="1"/>
      <c r="E936" s="1"/>
      <c r="F936" s="1"/>
      <c r="G936" s="1"/>
      <c r="H936" s="1"/>
      <c r="I936" s="1"/>
      <c r="J936" s="1"/>
      <c r="K936" s="1"/>
      <c r="L936" s="1"/>
      <c r="M936" s="1"/>
      <c r="N936" s="1"/>
      <c r="O936" s="1"/>
      <c r="P936" s="1"/>
      <c r="Q936" s="1"/>
    </row>
    <row r="937" spans="1:17" ht="15.75" customHeight="1">
      <c r="A937" s="1"/>
      <c r="B937" s="1"/>
      <c r="C937" s="1"/>
      <c r="D937" s="1"/>
      <c r="E937" s="1"/>
      <c r="F937" s="1"/>
      <c r="G937" s="1"/>
      <c r="H937" s="1"/>
      <c r="I937" s="1"/>
      <c r="J937" s="1"/>
      <c r="K937" s="1"/>
      <c r="L937" s="1"/>
      <c r="M937" s="1"/>
      <c r="N937" s="1"/>
      <c r="O937" s="1"/>
      <c r="P937" s="1"/>
      <c r="Q937" s="1"/>
    </row>
    <row r="938" spans="1:17" ht="15.75" customHeight="1">
      <c r="A938" s="1"/>
      <c r="B938" s="1"/>
      <c r="C938" s="1"/>
      <c r="D938" s="1"/>
      <c r="E938" s="1"/>
      <c r="F938" s="1"/>
      <c r="G938" s="1"/>
      <c r="H938" s="1"/>
      <c r="I938" s="1"/>
      <c r="J938" s="1"/>
      <c r="K938" s="1"/>
      <c r="L938" s="1"/>
      <c r="M938" s="1"/>
      <c r="N938" s="1"/>
      <c r="O938" s="1"/>
      <c r="P938" s="1"/>
      <c r="Q938" s="1"/>
    </row>
    <row r="939" spans="1:17" ht="15.75" customHeight="1">
      <c r="A939" s="1"/>
      <c r="B939" s="1"/>
      <c r="C939" s="1"/>
      <c r="D939" s="1"/>
      <c r="E939" s="1"/>
      <c r="F939" s="1"/>
      <c r="G939" s="1"/>
      <c r="H939" s="1"/>
      <c r="I939" s="1"/>
      <c r="J939" s="1"/>
      <c r="K939" s="1"/>
      <c r="L939" s="1"/>
      <c r="M939" s="1"/>
      <c r="N939" s="1"/>
      <c r="O939" s="1"/>
      <c r="P939" s="1"/>
      <c r="Q939" s="1"/>
    </row>
    <row r="940" spans="1:17" ht="15.75" customHeight="1">
      <c r="A940" s="1"/>
      <c r="B940" s="1"/>
      <c r="C940" s="1"/>
      <c r="D940" s="1"/>
      <c r="E940" s="1"/>
      <c r="F940" s="1"/>
      <c r="G940" s="1"/>
      <c r="H940" s="1"/>
      <c r="I940" s="1"/>
      <c r="J940" s="1"/>
      <c r="K940" s="1"/>
      <c r="L940" s="1"/>
      <c r="M940" s="1"/>
      <c r="N940" s="1"/>
      <c r="O940" s="1"/>
      <c r="P940" s="1"/>
      <c r="Q940" s="1"/>
    </row>
    <row r="941" spans="1:17" ht="15.75" customHeight="1">
      <c r="A941" s="1"/>
      <c r="B941" s="1"/>
      <c r="C941" s="1"/>
      <c r="D941" s="1"/>
      <c r="E941" s="1"/>
      <c r="F941" s="1"/>
      <c r="G941" s="1"/>
      <c r="H941" s="1"/>
      <c r="I941" s="1"/>
      <c r="J941" s="1"/>
      <c r="K941" s="1"/>
      <c r="L941" s="1"/>
      <c r="M941" s="1"/>
      <c r="N941" s="1"/>
      <c r="O941" s="1"/>
      <c r="P941" s="1"/>
      <c r="Q941" s="1"/>
    </row>
    <row r="942" spans="1:17" ht="15.75" customHeight="1">
      <c r="A942" s="1"/>
      <c r="B942" s="1"/>
      <c r="C942" s="1"/>
      <c r="D942" s="1"/>
      <c r="E942" s="1"/>
      <c r="F942" s="1"/>
      <c r="G942" s="1"/>
      <c r="H942" s="1"/>
      <c r="I942" s="1"/>
      <c r="J942" s="1"/>
      <c r="K942" s="1"/>
      <c r="L942" s="1"/>
      <c r="M942" s="1"/>
      <c r="N942" s="1"/>
      <c r="O942" s="1"/>
      <c r="P942" s="1"/>
      <c r="Q942" s="1"/>
    </row>
    <row r="943" spans="1:17" ht="15.75" customHeight="1">
      <c r="A943" s="1"/>
      <c r="B943" s="1"/>
      <c r="C943" s="1"/>
      <c r="D943" s="1"/>
      <c r="E943" s="1"/>
      <c r="F943" s="1"/>
      <c r="G943" s="1"/>
      <c r="H943" s="1"/>
      <c r="I943" s="1"/>
      <c r="J943" s="1"/>
      <c r="K943" s="1"/>
      <c r="L943" s="1"/>
      <c r="M943" s="1"/>
      <c r="N943" s="1"/>
      <c r="O943" s="1"/>
      <c r="P943" s="1"/>
      <c r="Q943" s="1"/>
    </row>
    <row r="944" spans="1:17" ht="15.75" customHeight="1">
      <c r="A944" s="1"/>
      <c r="B944" s="1"/>
      <c r="C944" s="1"/>
      <c r="D944" s="1"/>
      <c r="E944" s="1"/>
      <c r="F944" s="1"/>
      <c r="G944" s="1"/>
      <c r="H944" s="1"/>
      <c r="I944" s="1"/>
      <c r="J944" s="1"/>
      <c r="K944" s="1"/>
      <c r="L944" s="1"/>
      <c r="M944" s="1"/>
      <c r="N944" s="1"/>
      <c r="O944" s="1"/>
      <c r="P944" s="1"/>
      <c r="Q944" s="1"/>
    </row>
    <row r="945" spans="1:17" ht="15.75" customHeight="1">
      <c r="A945" s="1"/>
      <c r="B945" s="1"/>
      <c r="C945" s="1"/>
      <c r="D945" s="1"/>
      <c r="E945" s="1"/>
      <c r="F945" s="1"/>
      <c r="G945" s="1"/>
      <c r="H945" s="1"/>
      <c r="I945" s="1"/>
      <c r="J945" s="1"/>
      <c r="K945" s="1"/>
      <c r="L945" s="1"/>
      <c r="M945" s="1"/>
      <c r="N945" s="1"/>
      <c r="O945" s="1"/>
      <c r="P945" s="1"/>
      <c r="Q945" s="1"/>
    </row>
    <row r="946" spans="1:17" ht="15.75" customHeight="1">
      <c r="A946" s="1"/>
      <c r="B946" s="1"/>
      <c r="C946" s="1"/>
      <c r="D946" s="1"/>
      <c r="E946" s="1"/>
      <c r="F946" s="1"/>
      <c r="G946" s="1"/>
      <c r="H946" s="1"/>
      <c r="I946" s="1"/>
      <c r="J946" s="1"/>
      <c r="K946" s="1"/>
      <c r="L946" s="1"/>
      <c r="M946" s="1"/>
      <c r="N946" s="1"/>
      <c r="O946" s="1"/>
      <c r="P946" s="1"/>
      <c r="Q946" s="1"/>
    </row>
    <row r="947" spans="1:17" ht="15.75" customHeight="1">
      <c r="A947" s="1"/>
      <c r="B947" s="1"/>
      <c r="C947" s="1"/>
      <c r="D947" s="1"/>
      <c r="E947" s="1"/>
      <c r="F947" s="1"/>
      <c r="G947" s="1"/>
      <c r="H947" s="1"/>
      <c r="I947" s="1"/>
      <c r="J947" s="1"/>
      <c r="K947" s="1"/>
      <c r="L947" s="1"/>
      <c r="M947" s="1"/>
      <c r="N947" s="1"/>
      <c r="O947" s="1"/>
      <c r="P947" s="1"/>
      <c r="Q947" s="1"/>
    </row>
    <row r="948" spans="1:17" ht="15.75" customHeight="1">
      <c r="A948" s="1"/>
      <c r="B948" s="1"/>
      <c r="C948" s="1"/>
      <c r="D948" s="1"/>
      <c r="E948" s="1"/>
      <c r="F948" s="1"/>
      <c r="G948" s="1"/>
      <c r="H948" s="1"/>
      <c r="I948" s="1"/>
      <c r="J948" s="1"/>
      <c r="K948" s="1"/>
      <c r="L948" s="1"/>
      <c r="M948" s="1"/>
      <c r="N948" s="1"/>
      <c r="O948" s="1"/>
      <c r="P948" s="1"/>
      <c r="Q948" s="1"/>
    </row>
    <row r="949" spans="1:17" ht="15.75" customHeight="1">
      <c r="A949" s="1"/>
      <c r="B949" s="1"/>
      <c r="C949" s="1"/>
      <c r="D949" s="1"/>
      <c r="E949" s="1"/>
      <c r="F949" s="1"/>
      <c r="G949" s="1"/>
      <c r="H949" s="1"/>
      <c r="I949" s="1"/>
      <c r="J949" s="1"/>
      <c r="K949" s="1"/>
      <c r="L949" s="1"/>
      <c r="M949" s="1"/>
      <c r="N949" s="1"/>
      <c r="O949" s="1"/>
      <c r="P949" s="1"/>
      <c r="Q949" s="1"/>
    </row>
    <row r="950" spans="1:17" ht="15.75" customHeight="1">
      <c r="A950" s="1"/>
      <c r="B950" s="1"/>
      <c r="C950" s="1"/>
      <c r="D950" s="1"/>
      <c r="E950" s="1"/>
      <c r="F950" s="1"/>
      <c r="G950" s="1"/>
      <c r="H950" s="1"/>
      <c r="I950" s="1"/>
      <c r="J950" s="1"/>
      <c r="K950" s="1"/>
      <c r="L950" s="1"/>
      <c r="M950" s="1"/>
      <c r="N950" s="1"/>
      <c r="O950" s="1"/>
      <c r="P950" s="1"/>
      <c r="Q950" s="1"/>
    </row>
    <row r="951" spans="1:17" ht="15.75" customHeight="1">
      <c r="A951" s="1"/>
      <c r="B951" s="1"/>
      <c r="C951" s="1"/>
      <c r="D951" s="1"/>
      <c r="E951" s="1"/>
      <c r="F951" s="1"/>
      <c r="G951" s="1"/>
      <c r="H951" s="1"/>
      <c r="I951" s="1"/>
      <c r="J951" s="1"/>
      <c r="K951" s="1"/>
      <c r="L951" s="1"/>
      <c r="M951" s="1"/>
      <c r="N951" s="1"/>
      <c r="O951" s="1"/>
      <c r="P951" s="1"/>
      <c r="Q951" s="1"/>
    </row>
    <row r="952" spans="1:17" ht="15.75" customHeight="1">
      <c r="A952" s="1"/>
      <c r="B952" s="1"/>
      <c r="C952" s="1"/>
      <c r="D952" s="1"/>
      <c r="E952" s="1"/>
      <c r="F952" s="1"/>
      <c r="G952" s="1"/>
      <c r="H952" s="1"/>
      <c r="I952" s="1"/>
      <c r="J952" s="1"/>
      <c r="K952" s="1"/>
      <c r="L952" s="1"/>
      <c r="M952" s="1"/>
      <c r="N952" s="1"/>
      <c r="O952" s="1"/>
      <c r="P952" s="1"/>
      <c r="Q952" s="1"/>
    </row>
    <row r="953" spans="1:17" ht="15.75" customHeight="1">
      <c r="A953" s="1"/>
      <c r="B953" s="1"/>
      <c r="C953" s="1"/>
      <c r="D953" s="1"/>
      <c r="E953" s="1"/>
      <c r="F953" s="1"/>
      <c r="G953" s="1"/>
      <c r="H953" s="1"/>
      <c r="I953" s="1"/>
      <c r="J953" s="1"/>
      <c r="K953" s="1"/>
      <c r="L953" s="1"/>
      <c r="M953" s="1"/>
      <c r="N953" s="1"/>
      <c r="O953" s="1"/>
      <c r="P953" s="1"/>
      <c r="Q953" s="1"/>
    </row>
    <row r="954" spans="1:17" ht="15.75" customHeight="1">
      <c r="A954" s="1"/>
      <c r="B954" s="1"/>
      <c r="C954" s="1"/>
      <c r="D954" s="1"/>
      <c r="E954" s="1"/>
      <c r="F954" s="1"/>
      <c r="G954" s="1"/>
      <c r="H954" s="1"/>
      <c r="I954" s="1"/>
      <c r="J954" s="1"/>
      <c r="K954" s="1"/>
      <c r="L954" s="1"/>
      <c r="M954" s="1"/>
      <c r="N954" s="1"/>
      <c r="O954" s="1"/>
      <c r="P954" s="1"/>
      <c r="Q954" s="1"/>
    </row>
    <row r="955" spans="1:17" ht="15.75" customHeight="1">
      <c r="A955" s="1"/>
      <c r="B955" s="1"/>
      <c r="C955" s="1"/>
      <c r="D955" s="1"/>
      <c r="E955" s="1"/>
      <c r="F955" s="1"/>
      <c r="G955" s="1"/>
      <c r="H955" s="1"/>
      <c r="I955" s="1"/>
      <c r="J955" s="1"/>
      <c r="K955" s="1"/>
      <c r="L955" s="1"/>
      <c r="M955" s="1"/>
      <c r="N955" s="1"/>
      <c r="O955" s="1"/>
      <c r="P955" s="1"/>
      <c r="Q955" s="1"/>
    </row>
    <row r="956" spans="1:17" ht="15.75" customHeight="1">
      <c r="A956" s="1"/>
      <c r="B956" s="1"/>
      <c r="C956" s="1"/>
      <c r="D956" s="1"/>
      <c r="E956" s="1"/>
      <c r="F956" s="1"/>
      <c r="G956" s="1"/>
      <c r="H956" s="1"/>
      <c r="I956" s="1"/>
      <c r="J956" s="1"/>
      <c r="K956" s="1"/>
      <c r="L956" s="1"/>
      <c r="M956" s="1"/>
      <c r="N956" s="1"/>
      <c r="O956" s="1"/>
      <c r="P956" s="1"/>
      <c r="Q956" s="1"/>
    </row>
    <row r="957" spans="1:17" ht="15.75" customHeight="1">
      <c r="A957" s="1"/>
      <c r="B957" s="1"/>
      <c r="C957" s="1"/>
      <c r="D957" s="1"/>
      <c r="E957" s="1"/>
      <c r="F957" s="1"/>
      <c r="G957" s="1"/>
      <c r="H957" s="1"/>
      <c r="I957" s="1"/>
      <c r="J957" s="1"/>
      <c r="K957" s="1"/>
      <c r="L957" s="1"/>
      <c r="M957" s="1"/>
      <c r="N957" s="1"/>
      <c r="O957" s="1"/>
      <c r="P957" s="1"/>
      <c r="Q957" s="1"/>
    </row>
    <row r="958" spans="1:17" ht="15.75" customHeight="1">
      <c r="A958" s="1"/>
      <c r="B958" s="1"/>
      <c r="C958" s="1"/>
      <c r="D958" s="1"/>
      <c r="E958" s="1"/>
      <c r="F958" s="1"/>
      <c r="G958" s="1"/>
      <c r="H958" s="1"/>
      <c r="I958" s="1"/>
      <c r="J958" s="1"/>
      <c r="K958" s="1"/>
      <c r="L958" s="1"/>
      <c r="M958" s="1"/>
      <c r="N958" s="1"/>
      <c r="O958" s="1"/>
      <c r="P958" s="1"/>
      <c r="Q958" s="1"/>
    </row>
    <row r="959" spans="1:17" ht="15.75" customHeight="1">
      <c r="A959" s="1"/>
      <c r="B959" s="1"/>
      <c r="C959" s="1"/>
      <c r="D959" s="1"/>
      <c r="E959" s="1"/>
      <c r="F959" s="1"/>
      <c r="G959" s="1"/>
      <c r="H959" s="1"/>
      <c r="I959" s="1"/>
      <c r="J959" s="1"/>
      <c r="K959" s="1"/>
      <c r="L959" s="1"/>
      <c r="M959" s="1"/>
      <c r="N959" s="1"/>
      <c r="O959" s="1"/>
      <c r="P959" s="1"/>
      <c r="Q959" s="1"/>
    </row>
    <row r="960" spans="1:17" ht="15.75" customHeight="1">
      <c r="A960" s="1"/>
      <c r="B960" s="1"/>
      <c r="C960" s="1"/>
      <c r="D960" s="1"/>
      <c r="E960" s="1"/>
      <c r="F960" s="1"/>
      <c r="G960" s="1"/>
      <c r="H960" s="1"/>
      <c r="I960" s="1"/>
      <c r="J960" s="1"/>
      <c r="K960" s="1"/>
      <c r="L960" s="1"/>
      <c r="M960" s="1"/>
      <c r="N960" s="1"/>
      <c r="O960" s="1"/>
      <c r="P960" s="1"/>
      <c r="Q960" s="1"/>
    </row>
    <row r="961" spans="1:17" ht="15.75" customHeight="1">
      <c r="A961" s="1"/>
      <c r="B961" s="1"/>
      <c r="C961" s="1"/>
      <c r="D961" s="1"/>
      <c r="E961" s="1"/>
      <c r="F961" s="1"/>
      <c r="G961" s="1"/>
      <c r="H961" s="1"/>
      <c r="I961" s="1"/>
      <c r="J961" s="1"/>
      <c r="K961" s="1"/>
      <c r="L961" s="1"/>
      <c r="M961" s="1"/>
      <c r="N961" s="1"/>
      <c r="O961" s="1"/>
      <c r="P961" s="1"/>
      <c r="Q961" s="1"/>
    </row>
    <row r="962" spans="1:17" ht="15.75" customHeight="1">
      <c r="A962" s="1"/>
      <c r="B962" s="1"/>
      <c r="C962" s="1"/>
      <c r="D962" s="1"/>
      <c r="E962" s="1"/>
      <c r="F962" s="1"/>
      <c r="G962" s="1"/>
      <c r="H962" s="1"/>
      <c r="I962" s="1"/>
      <c r="J962" s="1"/>
      <c r="K962" s="1"/>
      <c r="L962" s="1"/>
      <c r="M962" s="1"/>
      <c r="N962" s="1"/>
      <c r="O962" s="1"/>
      <c r="P962" s="1"/>
      <c r="Q962" s="1"/>
    </row>
    <row r="963" spans="1:17" ht="15.75" customHeight="1">
      <c r="A963" s="1"/>
      <c r="B963" s="1"/>
      <c r="C963" s="1"/>
      <c r="D963" s="1"/>
      <c r="E963" s="1"/>
      <c r="F963" s="1"/>
      <c r="G963" s="1"/>
      <c r="H963" s="1"/>
      <c r="I963" s="1"/>
      <c r="J963" s="1"/>
      <c r="K963" s="1"/>
      <c r="L963" s="1"/>
      <c r="M963" s="1"/>
      <c r="N963" s="1"/>
      <c r="O963" s="1"/>
      <c r="P963" s="1"/>
      <c r="Q963" s="1"/>
    </row>
    <row r="964" spans="1:17" ht="15.75" customHeight="1">
      <c r="A964" s="1"/>
      <c r="B964" s="1"/>
      <c r="C964" s="1"/>
      <c r="D964" s="1"/>
      <c r="E964" s="1"/>
      <c r="F964" s="1"/>
      <c r="G964" s="1"/>
      <c r="H964" s="1"/>
      <c r="I964" s="1"/>
      <c r="J964" s="1"/>
      <c r="K964" s="1"/>
      <c r="L964" s="1"/>
      <c r="M964" s="1"/>
      <c r="N964" s="1"/>
      <c r="O964" s="1"/>
      <c r="P964" s="1"/>
      <c r="Q964" s="1"/>
    </row>
    <row r="965" spans="1:17" ht="15.75" customHeight="1">
      <c r="A965" s="1"/>
      <c r="B965" s="1"/>
      <c r="C965" s="1"/>
      <c r="D965" s="1"/>
      <c r="E965" s="1"/>
      <c r="F965" s="1"/>
      <c r="G965" s="1"/>
      <c r="H965" s="1"/>
      <c r="I965" s="1"/>
      <c r="J965" s="1"/>
      <c r="K965" s="1"/>
      <c r="L965" s="1"/>
      <c r="M965" s="1"/>
      <c r="N965" s="1"/>
      <c r="O965" s="1"/>
      <c r="P965" s="1"/>
      <c r="Q965" s="1"/>
    </row>
    <row r="966" spans="1:17" ht="15.75" customHeight="1">
      <c r="A966" s="1"/>
      <c r="B966" s="1"/>
      <c r="C966" s="1"/>
      <c r="D966" s="1"/>
      <c r="E966" s="1"/>
      <c r="F966" s="1"/>
      <c r="G966" s="1"/>
      <c r="H966" s="1"/>
      <c r="I966" s="1"/>
      <c r="J966" s="1"/>
      <c r="K966" s="1"/>
      <c r="L966" s="1"/>
      <c r="M966" s="1"/>
      <c r="N966" s="1"/>
      <c r="O966" s="1"/>
      <c r="P966" s="1"/>
      <c r="Q966" s="1"/>
    </row>
    <row r="967" spans="1:17" ht="15.75" customHeight="1">
      <c r="A967" s="1"/>
      <c r="B967" s="1"/>
      <c r="C967" s="1"/>
      <c r="D967" s="1"/>
      <c r="E967" s="1"/>
      <c r="F967" s="1"/>
      <c r="G967" s="1"/>
      <c r="H967" s="1"/>
      <c r="I967" s="1"/>
      <c r="J967" s="1"/>
      <c r="K967" s="1"/>
      <c r="L967" s="1"/>
      <c r="M967" s="1"/>
      <c r="N967" s="1"/>
      <c r="O967" s="1"/>
      <c r="P967" s="1"/>
      <c r="Q967" s="1"/>
    </row>
    <row r="968" spans="1:17" ht="15.75" customHeight="1">
      <c r="A968" s="1"/>
      <c r="B968" s="1"/>
      <c r="C968" s="1"/>
      <c r="D968" s="1"/>
      <c r="E968" s="1"/>
      <c r="F968" s="1"/>
      <c r="G968" s="1"/>
      <c r="H968" s="1"/>
      <c r="I968" s="1"/>
      <c r="J968" s="1"/>
      <c r="K968" s="1"/>
      <c r="L968" s="1"/>
      <c r="M968" s="1"/>
      <c r="N968" s="1"/>
      <c r="O968" s="1"/>
      <c r="P968" s="1"/>
      <c r="Q968" s="1"/>
    </row>
    <row r="969" spans="1:17" ht="15.75" customHeight="1">
      <c r="A969" s="1"/>
      <c r="B969" s="1"/>
      <c r="C969" s="1"/>
      <c r="D969" s="1"/>
      <c r="E969" s="1"/>
      <c r="F969" s="1"/>
      <c r="G969" s="1"/>
      <c r="H969" s="1"/>
      <c r="I969" s="1"/>
      <c r="J969" s="1"/>
      <c r="K969" s="1"/>
      <c r="L969" s="1"/>
      <c r="M969" s="1"/>
      <c r="N969" s="1"/>
      <c r="O969" s="1"/>
      <c r="P969" s="1"/>
      <c r="Q969" s="1"/>
    </row>
    <row r="970" spans="1:17" ht="15.75" customHeight="1">
      <c r="A970" s="1"/>
      <c r="B970" s="1"/>
      <c r="C970" s="1"/>
      <c r="D970" s="1"/>
      <c r="E970" s="1"/>
      <c r="F970" s="1"/>
      <c r="G970" s="1"/>
      <c r="H970" s="1"/>
      <c r="I970" s="1"/>
      <c r="J970" s="1"/>
      <c r="K970" s="1"/>
      <c r="L970" s="1"/>
      <c r="M970" s="1"/>
      <c r="N970" s="1"/>
      <c r="O970" s="1"/>
      <c r="P970" s="1"/>
      <c r="Q970" s="1"/>
    </row>
    <row r="971" spans="1:17" ht="15.75" customHeight="1">
      <c r="A971" s="1"/>
      <c r="B971" s="1"/>
      <c r="C971" s="1"/>
      <c r="D971" s="1"/>
      <c r="E971" s="1"/>
      <c r="F971" s="1"/>
      <c r="G971" s="1"/>
      <c r="H971" s="1"/>
      <c r="I971" s="1"/>
      <c r="J971" s="1"/>
      <c r="K971" s="1"/>
      <c r="L971" s="1"/>
      <c r="M971" s="1"/>
      <c r="N971" s="1"/>
      <c r="O971" s="1"/>
      <c r="P971" s="1"/>
      <c r="Q971" s="1"/>
    </row>
    <row r="972" spans="1:17" ht="15.75" customHeight="1">
      <c r="A972" s="1"/>
      <c r="B972" s="1"/>
      <c r="C972" s="1"/>
      <c r="D972" s="1"/>
      <c r="E972" s="1"/>
      <c r="F972" s="1"/>
      <c r="G972" s="1"/>
      <c r="H972" s="1"/>
      <c r="I972" s="1"/>
      <c r="J972" s="1"/>
      <c r="K972" s="1"/>
      <c r="L972" s="1"/>
      <c r="M972" s="1"/>
      <c r="N972" s="1"/>
      <c r="O972" s="1"/>
      <c r="P972" s="1"/>
      <c r="Q972" s="1"/>
    </row>
    <row r="973" spans="1:17" ht="15.75" customHeight="1">
      <c r="A973" s="1"/>
      <c r="B973" s="1"/>
      <c r="C973" s="1"/>
      <c r="D973" s="1"/>
      <c r="E973" s="1"/>
      <c r="F973" s="1"/>
      <c r="G973" s="1"/>
      <c r="H973" s="1"/>
      <c r="I973" s="1"/>
      <c r="J973" s="1"/>
      <c r="K973" s="1"/>
      <c r="L973" s="1"/>
      <c r="M973" s="1"/>
      <c r="N973" s="1"/>
      <c r="O973" s="1"/>
      <c r="P973" s="1"/>
      <c r="Q973" s="1"/>
    </row>
    <row r="974" spans="1:17" ht="15.75" customHeight="1">
      <c r="A974" s="1"/>
      <c r="B974" s="1"/>
      <c r="C974" s="1"/>
      <c r="D974" s="1"/>
      <c r="E974" s="1"/>
      <c r="F974" s="1"/>
      <c r="G974" s="1"/>
      <c r="H974" s="1"/>
      <c r="I974" s="1"/>
      <c r="J974" s="1"/>
      <c r="K974" s="1"/>
      <c r="L974" s="1"/>
      <c r="M974" s="1"/>
      <c r="N974" s="1"/>
      <c r="O974" s="1"/>
      <c r="P974" s="1"/>
      <c r="Q974" s="1"/>
    </row>
    <row r="975" spans="1:17" ht="15.75" customHeight="1">
      <c r="A975" s="1"/>
      <c r="B975" s="1"/>
      <c r="C975" s="1"/>
      <c r="D975" s="1"/>
      <c r="E975" s="1"/>
      <c r="F975" s="1"/>
      <c r="G975" s="1"/>
      <c r="H975" s="1"/>
      <c r="I975" s="1"/>
      <c r="J975" s="1"/>
      <c r="K975" s="1"/>
      <c r="L975" s="1"/>
      <c r="M975" s="1"/>
      <c r="N975" s="1"/>
      <c r="O975" s="1"/>
      <c r="P975" s="1"/>
      <c r="Q975" s="1"/>
    </row>
    <row r="976" spans="1:17" ht="15.75" customHeight="1">
      <c r="A976" s="1"/>
      <c r="B976" s="1"/>
      <c r="C976" s="1"/>
      <c r="D976" s="1"/>
      <c r="E976" s="1"/>
      <c r="F976" s="1"/>
      <c r="G976" s="1"/>
      <c r="H976" s="1"/>
      <c r="I976" s="1"/>
      <c r="J976" s="1"/>
      <c r="K976" s="1"/>
      <c r="L976" s="1"/>
      <c r="M976" s="1"/>
      <c r="N976" s="1"/>
      <c r="O976" s="1"/>
      <c r="P976" s="1"/>
      <c r="Q976" s="1"/>
    </row>
    <row r="977" spans="1:17" ht="15.75" customHeight="1">
      <c r="A977" s="1"/>
      <c r="B977" s="1"/>
      <c r="C977" s="1"/>
      <c r="D977" s="1"/>
      <c r="E977" s="1"/>
      <c r="F977" s="1"/>
      <c r="G977" s="1"/>
      <c r="H977" s="1"/>
      <c r="I977" s="1"/>
      <c r="J977" s="1"/>
      <c r="K977" s="1"/>
      <c r="L977" s="1"/>
      <c r="M977" s="1"/>
      <c r="N977" s="1"/>
      <c r="O977" s="1"/>
      <c r="P977" s="1"/>
      <c r="Q977" s="1"/>
    </row>
    <row r="978" spans="1:17" ht="15.75" customHeight="1">
      <c r="A978" s="1"/>
      <c r="B978" s="1"/>
      <c r="C978" s="1"/>
      <c r="D978" s="1"/>
      <c r="E978" s="1"/>
      <c r="F978" s="1"/>
      <c r="G978" s="1"/>
      <c r="H978" s="1"/>
      <c r="I978" s="1"/>
      <c r="J978" s="1"/>
      <c r="K978" s="1"/>
      <c r="L978" s="1"/>
      <c r="M978" s="1"/>
      <c r="N978" s="1"/>
      <c r="O978" s="1"/>
      <c r="P978" s="1"/>
      <c r="Q978" s="1"/>
    </row>
    <row r="979" spans="1:17" ht="15.75" customHeight="1">
      <c r="A979" s="1"/>
      <c r="B979" s="1"/>
      <c r="C979" s="1"/>
      <c r="D979" s="1"/>
      <c r="E979" s="1"/>
      <c r="F979" s="1"/>
      <c r="G979" s="1"/>
      <c r="H979" s="1"/>
      <c r="I979" s="1"/>
      <c r="J979" s="1"/>
      <c r="K979" s="1"/>
      <c r="L979" s="1"/>
      <c r="M979" s="1"/>
      <c r="N979" s="1"/>
      <c r="O979" s="1"/>
      <c r="P979" s="1"/>
      <c r="Q979" s="1"/>
    </row>
    <row r="980" spans="1:17" ht="15.75" customHeight="1">
      <c r="A980" s="1"/>
      <c r="B980" s="1"/>
      <c r="C980" s="1"/>
      <c r="D980" s="1"/>
      <c r="E980" s="1"/>
      <c r="F980" s="1"/>
      <c r="G980" s="1"/>
      <c r="H980" s="1"/>
      <c r="I980" s="1"/>
      <c r="J980" s="1"/>
      <c r="K980" s="1"/>
      <c r="L980" s="1"/>
      <c r="M980" s="1"/>
      <c r="N980" s="1"/>
      <c r="O980" s="1"/>
      <c r="P980" s="1"/>
      <c r="Q980" s="1"/>
    </row>
    <row r="981" spans="1:17" ht="15.75" customHeight="1">
      <c r="A981" s="1"/>
      <c r="B981" s="1"/>
      <c r="C981" s="1"/>
      <c r="D981" s="1"/>
      <c r="E981" s="1"/>
      <c r="F981" s="1"/>
      <c r="G981" s="1"/>
      <c r="H981" s="1"/>
      <c r="I981" s="1"/>
      <c r="J981" s="1"/>
      <c r="K981" s="1"/>
      <c r="L981" s="1"/>
      <c r="M981" s="1"/>
      <c r="N981" s="1"/>
      <c r="O981" s="1"/>
      <c r="P981" s="1"/>
      <c r="Q981" s="1"/>
    </row>
  </sheetData>
  <autoFilter ref="A5:J13"/>
  <mergeCells count="5">
    <mergeCell ref="A1:J1"/>
    <mergeCell ref="A2:J2"/>
    <mergeCell ref="A3:J3"/>
    <mergeCell ref="C4:F4"/>
    <mergeCell ref="G4:J4"/>
  </mergeCells>
  <printOptions horizontalCentered="1"/>
  <pageMargins left="0.17" right="0.17" top="0.27" bottom="0.17" header="0" footer="0"/>
  <pageSetup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C00000"/>
    <pageSetUpPr fitToPage="1"/>
  </sheetPr>
  <dimension ref="A1:T1002"/>
  <sheetViews>
    <sheetView zoomScaleNormal="100" workbookViewId="0">
      <pane xSplit="4" ySplit="6" topLeftCell="E7" activePane="bottomRight" state="frozen"/>
      <selection activeCell="P62" sqref="P62"/>
      <selection pane="topRight" activeCell="P62" sqref="P62"/>
      <selection pane="bottomLeft" activeCell="P62" sqref="P62"/>
      <selection pane="bottomRight" activeCell="P62" sqref="P62"/>
    </sheetView>
  </sheetViews>
  <sheetFormatPr defaultColWidth="14.42578125" defaultRowHeight="15" customHeight="1"/>
  <cols>
    <col min="1" max="1" width="5.42578125" style="108" customWidth="1"/>
    <col min="2" max="2" width="11.42578125" style="108" customWidth="1"/>
    <col min="3" max="3" width="8" style="108" customWidth="1"/>
    <col min="4" max="4" width="55.28515625" style="108" customWidth="1"/>
    <col min="5" max="5" width="13.42578125" style="108" customWidth="1"/>
    <col min="6" max="6" width="14.140625" style="108" customWidth="1"/>
    <col min="7" max="7" width="11.28515625" style="108" customWidth="1"/>
    <col min="8" max="8" width="14.7109375" style="108" customWidth="1"/>
    <col min="9" max="9" width="12.28515625" style="109" customWidth="1"/>
    <col min="10" max="10" width="14.85546875" style="109" customWidth="1"/>
    <col min="11" max="11" width="12.28515625" style="109" customWidth="1"/>
    <col min="12" max="12" width="15.85546875" style="109" customWidth="1"/>
    <col min="13" max="13" width="12.28515625" style="109" customWidth="1"/>
    <col min="14" max="14" width="14.42578125" style="109" customWidth="1"/>
    <col min="15" max="15" width="12.28515625" style="109" customWidth="1"/>
    <col min="16" max="16" width="16" style="109" customWidth="1"/>
    <col min="17" max="19" width="12.28515625" style="109" customWidth="1"/>
    <col min="20" max="20" width="16.140625" style="109" customWidth="1"/>
    <col min="21" max="16384" width="14.42578125" style="108"/>
  </cols>
  <sheetData>
    <row r="1" spans="1:20" hidden="1">
      <c r="A1" s="1"/>
      <c r="B1" s="2"/>
      <c r="C1" s="1"/>
      <c r="D1" s="1" t="e">
        <f>#REF!+(#REF!*4/100)-#REF!</f>
        <v>#REF!</v>
      </c>
      <c r="E1" s="1"/>
      <c r="F1" s="3"/>
      <c r="G1" s="1"/>
      <c r="H1" s="1"/>
      <c r="I1" s="3">
        <v>1080000</v>
      </c>
      <c r="J1" s="3" t="e">
        <f>J7-J170-#REF!</f>
        <v>#REF!</v>
      </c>
      <c r="K1" s="1"/>
      <c r="L1" s="3" t="e">
        <f>M1-N1</f>
        <v>#REF!</v>
      </c>
      <c r="M1" s="3">
        <v>1105000</v>
      </c>
      <c r="N1" s="3" t="e">
        <f>N7-N170-#REF!</f>
        <v>#REF!</v>
      </c>
      <c r="O1" s="1"/>
      <c r="P1" s="3" t="e">
        <f>Q1-R1</f>
        <v>#REF!</v>
      </c>
      <c r="Q1" s="3">
        <v>1130000</v>
      </c>
      <c r="R1" s="3" t="e">
        <f>R7-R170-#REF!</f>
        <v>#REF!</v>
      </c>
      <c r="S1" s="1"/>
      <c r="T1" s="1"/>
    </row>
    <row r="2" spans="1:20" ht="15.75" customHeight="1">
      <c r="A2" s="4"/>
      <c r="B2" s="388" t="s">
        <v>375</v>
      </c>
      <c r="C2" s="389"/>
      <c r="D2" s="389"/>
      <c r="E2" s="389"/>
      <c r="F2" s="389"/>
      <c r="G2" s="389"/>
      <c r="H2" s="389"/>
      <c r="I2" s="390"/>
      <c r="J2" s="390"/>
      <c r="K2" s="390"/>
      <c r="L2" s="390"/>
      <c r="M2" s="390"/>
      <c r="N2" s="390"/>
      <c r="O2" s="390"/>
      <c r="P2" s="390"/>
      <c r="Q2" s="390"/>
      <c r="R2" s="390"/>
      <c r="S2" s="390"/>
      <c r="T2" s="390"/>
    </row>
    <row r="3" spans="1:20" ht="19.5" customHeight="1">
      <c r="A3" s="4"/>
      <c r="B3" s="391" t="s">
        <v>1</v>
      </c>
      <c r="C3" s="389"/>
      <c r="D3" s="389"/>
      <c r="E3" s="389"/>
      <c r="F3" s="389"/>
      <c r="G3" s="389"/>
      <c r="H3" s="389"/>
      <c r="I3" s="390"/>
      <c r="J3" s="390"/>
      <c r="K3" s="390"/>
      <c r="L3" s="390"/>
      <c r="M3" s="390"/>
      <c r="N3" s="390"/>
      <c r="O3" s="390"/>
      <c r="P3" s="390"/>
      <c r="Q3" s="390"/>
      <c r="R3" s="390"/>
      <c r="S3" s="390"/>
      <c r="T3" s="390"/>
    </row>
    <row r="4" spans="1:20" ht="46.9" customHeight="1">
      <c r="A4" s="4"/>
      <c r="B4" s="392" t="s">
        <v>360</v>
      </c>
      <c r="C4" s="393"/>
      <c r="D4" s="393"/>
      <c r="E4" s="393"/>
      <c r="F4" s="393"/>
      <c r="G4" s="393"/>
      <c r="H4" s="393"/>
      <c r="I4" s="394"/>
      <c r="J4" s="394"/>
      <c r="K4" s="394"/>
      <c r="L4" s="394"/>
      <c r="M4" s="394"/>
      <c r="N4" s="394"/>
      <c r="O4" s="394"/>
      <c r="P4" s="394"/>
      <c r="Q4" s="394"/>
      <c r="R4" s="394"/>
      <c r="S4" s="394"/>
      <c r="T4" s="394"/>
    </row>
    <row r="5" spans="1:20" ht="30.6" customHeight="1">
      <c r="A5" s="4"/>
      <c r="B5" s="402" t="s">
        <v>2</v>
      </c>
      <c r="C5" s="402" t="s">
        <v>3</v>
      </c>
      <c r="D5" s="402" t="s">
        <v>4</v>
      </c>
      <c r="E5" s="398" t="s">
        <v>6</v>
      </c>
      <c r="F5" s="399"/>
      <c r="G5" s="399"/>
      <c r="H5" s="400"/>
      <c r="I5" s="395" t="s">
        <v>7</v>
      </c>
      <c r="J5" s="396"/>
      <c r="K5" s="396"/>
      <c r="L5" s="401"/>
      <c r="M5" s="395" t="s">
        <v>8</v>
      </c>
      <c r="N5" s="396"/>
      <c r="O5" s="396"/>
      <c r="P5" s="397"/>
      <c r="Q5" s="395" t="s">
        <v>9</v>
      </c>
      <c r="R5" s="396"/>
      <c r="S5" s="396"/>
      <c r="T5" s="397"/>
    </row>
    <row r="6" spans="1:20" ht="85.15" customHeight="1">
      <c r="A6" s="11"/>
      <c r="B6" s="403"/>
      <c r="C6" s="403"/>
      <c r="D6" s="403"/>
      <c r="E6" s="110" t="s">
        <v>10</v>
      </c>
      <c r="F6" s="12" t="s">
        <v>11</v>
      </c>
      <c r="G6" s="12" t="s">
        <v>12</v>
      </c>
      <c r="H6" s="12" t="s">
        <v>13</v>
      </c>
      <c r="I6" s="110" t="s">
        <v>10</v>
      </c>
      <c r="J6" s="12" t="s">
        <v>11</v>
      </c>
      <c r="K6" s="12" t="s">
        <v>12</v>
      </c>
      <c r="L6" s="12" t="s">
        <v>13</v>
      </c>
      <c r="M6" s="110" t="s">
        <v>10</v>
      </c>
      <c r="N6" s="12" t="s">
        <v>11</v>
      </c>
      <c r="O6" s="12" t="s">
        <v>12</v>
      </c>
      <c r="P6" s="12" t="s">
        <v>13</v>
      </c>
      <c r="Q6" s="110" t="s">
        <v>10</v>
      </c>
      <c r="R6" s="12" t="s">
        <v>11</v>
      </c>
      <c r="S6" s="12" t="s">
        <v>12</v>
      </c>
      <c r="T6" s="12" t="s">
        <v>13</v>
      </c>
    </row>
    <row r="7" spans="1:20" ht="28.5" customHeight="1">
      <c r="A7" s="121" t="e">
        <f>IF((E7+I7+M7+Q7)&lt;0,"a","b")</f>
        <v>#REF!</v>
      </c>
      <c r="B7" s="14" t="s">
        <v>14</v>
      </c>
      <c r="C7" s="14">
        <v>0</v>
      </c>
      <c r="D7" s="15" t="s">
        <v>15</v>
      </c>
      <c r="E7" s="16" t="e">
        <f>'N3.2'!E8-#REF!</f>
        <v>#REF!</v>
      </c>
      <c r="F7" s="16" t="e">
        <f>'N3.2'!F8-#REF!</f>
        <v>#REF!</v>
      </c>
      <c r="G7" s="16" t="e">
        <f>'N3.2'!G8-#REF!</f>
        <v>#REF!</v>
      </c>
      <c r="H7" s="16" t="e">
        <f>'N3.2'!H8-#REF!</f>
        <v>#REF!</v>
      </c>
      <c r="I7" s="16" t="e">
        <f>'N3.2'!I8-#REF!</f>
        <v>#REF!</v>
      </c>
      <c r="J7" s="16" t="e">
        <f>'N3.2'!J8-#REF!</f>
        <v>#REF!</v>
      </c>
      <c r="K7" s="16" t="e">
        <f>'N3.2'!K8-#REF!</f>
        <v>#REF!</v>
      </c>
      <c r="L7" s="16" t="e">
        <f>'N3.2'!L8-#REF!</f>
        <v>#REF!</v>
      </c>
      <c r="M7" s="16" t="e">
        <f>'N3.2'!M8-#REF!</f>
        <v>#REF!</v>
      </c>
      <c r="N7" s="16" t="e">
        <f>'N3.2'!N8-#REF!</f>
        <v>#REF!</v>
      </c>
      <c r="O7" s="16" t="e">
        <f>'N3.2'!O8-#REF!</f>
        <v>#REF!</v>
      </c>
      <c r="P7" s="16" t="e">
        <f>'N3.2'!P8-#REF!</f>
        <v>#REF!</v>
      </c>
      <c r="Q7" s="16" t="e">
        <f>'N3.2'!Q8-#REF!</f>
        <v>#REF!</v>
      </c>
      <c r="R7" s="16" t="e">
        <f>'N3.2'!R8-#REF!</f>
        <v>#REF!</v>
      </c>
      <c r="S7" s="16" t="e">
        <f>'N3.2'!S8-#REF!</f>
        <v>#REF!</v>
      </c>
      <c r="T7" s="16" t="e">
        <f>'N3.2'!T8-#REF!</f>
        <v>#REF!</v>
      </c>
    </row>
    <row r="8" spans="1:20" ht="24.75" hidden="1" customHeight="1">
      <c r="A8" s="121" t="e">
        <f t="shared" ref="A8:A71" si="0">IF((E8+I8+M8+Q8)&lt;0,"a","b")</f>
        <v>#REF!</v>
      </c>
      <c r="B8" s="19"/>
      <c r="C8" s="32" t="s">
        <v>354</v>
      </c>
      <c r="D8" s="20" t="s">
        <v>16</v>
      </c>
      <c r="E8" s="21" t="e">
        <f>'N3.2'!E9-#REF!</f>
        <v>#REF!</v>
      </c>
      <c r="F8" s="21" t="e">
        <f>'N3.2'!F9-#REF!</f>
        <v>#REF!</v>
      </c>
      <c r="G8" s="21" t="e">
        <f>'N3.2'!G9-#REF!</f>
        <v>#REF!</v>
      </c>
      <c r="H8" s="21" t="e">
        <f>'N3.2'!H9-#REF!</f>
        <v>#REF!</v>
      </c>
      <c r="I8" s="21" t="e">
        <f>'N3.2'!I9-#REF!</f>
        <v>#REF!</v>
      </c>
      <c r="J8" s="21" t="e">
        <f>'N3.2'!J9-#REF!</f>
        <v>#REF!</v>
      </c>
      <c r="K8" s="21" t="e">
        <f>'N3.2'!K9-#REF!</f>
        <v>#REF!</v>
      </c>
      <c r="L8" s="21" t="e">
        <f>'N3.2'!L9-#REF!</f>
        <v>#REF!</v>
      </c>
      <c r="M8" s="21" t="e">
        <f>'N3.2'!M9-#REF!</f>
        <v>#REF!</v>
      </c>
      <c r="N8" s="21" t="e">
        <f>'N3.2'!N9-#REF!</f>
        <v>#REF!</v>
      </c>
      <c r="O8" s="21" t="e">
        <f>'N3.2'!O9-#REF!</f>
        <v>#REF!</v>
      </c>
      <c r="P8" s="21" t="e">
        <f>'N3.2'!P9-#REF!</f>
        <v>#REF!</v>
      </c>
      <c r="Q8" s="21" t="e">
        <f>'N3.2'!Q9-#REF!</f>
        <v>#REF!</v>
      </c>
      <c r="R8" s="21" t="e">
        <f>'N3.2'!R9-#REF!</f>
        <v>#REF!</v>
      </c>
      <c r="S8" s="21" t="e">
        <f>'N3.2'!S9-#REF!</f>
        <v>#REF!</v>
      </c>
      <c r="T8" s="21" t="e">
        <f>'N3.2'!T9-#REF!</f>
        <v>#REF!</v>
      </c>
    </row>
    <row r="9" spans="1:20" ht="24.75" hidden="1" customHeight="1">
      <c r="A9" s="121" t="e">
        <f t="shared" si="0"/>
        <v>#REF!</v>
      </c>
      <c r="B9" s="19"/>
      <c r="C9" s="32" t="s">
        <v>354</v>
      </c>
      <c r="D9" s="20" t="s">
        <v>17</v>
      </c>
      <c r="E9" s="21" t="e">
        <f>'N3.2'!E10-#REF!</f>
        <v>#REF!</v>
      </c>
      <c r="F9" s="21" t="e">
        <f>'N3.2'!F10-#REF!</f>
        <v>#REF!</v>
      </c>
      <c r="G9" s="21" t="e">
        <f>'N3.2'!G10-#REF!</f>
        <v>#REF!</v>
      </c>
      <c r="H9" s="21" t="e">
        <f>'N3.2'!H10-#REF!</f>
        <v>#REF!</v>
      </c>
      <c r="I9" s="21" t="e">
        <f>'N3.2'!I10-#REF!</f>
        <v>#REF!</v>
      </c>
      <c r="J9" s="21" t="e">
        <f>'N3.2'!J10-#REF!</f>
        <v>#REF!</v>
      </c>
      <c r="K9" s="21" t="e">
        <f>'N3.2'!K10-#REF!</f>
        <v>#REF!</v>
      </c>
      <c r="L9" s="21" t="e">
        <f>'N3.2'!L10-#REF!</f>
        <v>#REF!</v>
      </c>
      <c r="M9" s="21" t="e">
        <f>'N3.2'!M10-#REF!</f>
        <v>#REF!</v>
      </c>
      <c r="N9" s="21" t="e">
        <f>'N3.2'!N10-#REF!</f>
        <v>#REF!</v>
      </c>
      <c r="O9" s="21" t="e">
        <f>'N3.2'!O10-#REF!</f>
        <v>#REF!</v>
      </c>
      <c r="P9" s="21" t="e">
        <f>'N3.2'!P10-#REF!</f>
        <v>#REF!</v>
      </c>
      <c r="Q9" s="21" t="e">
        <f>'N3.2'!Q10-#REF!</f>
        <v>#REF!</v>
      </c>
      <c r="R9" s="21" t="e">
        <f>'N3.2'!R10-#REF!</f>
        <v>#REF!</v>
      </c>
      <c r="S9" s="21" t="e">
        <f>'N3.2'!S10-#REF!</f>
        <v>#REF!</v>
      </c>
      <c r="T9" s="21" t="e">
        <f>'N3.2'!T10-#REF!</f>
        <v>#REF!</v>
      </c>
    </row>
    <row r="10" spans="1:20" ht="24.75" hidden="1" customHeight="1">
      <c r="A10" s="121" t="e">
        <f t="shared" si="0"/>
        <v>#REF!</v>
      </c>
      <c r="B10" s="19"/>
      <c r="C10" s="32" t="s">
        <v>354</v>
      </c>
      <c r="D10" s="20" t="s">
        <v>18</v>
      </c>
      <c r="E10" s="21" t="e">
        <f>'N3.2'!E11-#REF!</f>
        <v>#REF!</v>
      </c>
      <c r="F10" s="21" t="e">
        <f>'N3.2'!F11-#REF!</f>
        <v>#REF!</v>
      </c>
      <c r="G10" s="21" t="e">
        <f>'N3.2'!G11-#REF!</f>
        <v>#REF!</v>
      </c>
      <c r="H10" s="21" t="e">
        <f>'N3.2'!H11-#REF!</f>
        <v>#REF!</v>
      </c>
      <c r="I10" s="21" t="e">
        <f>'N3.2'!I11-#REF!</f>
        <v>#REF!</v>
      </c>
      <c r="J10" s="21" t="e">
        <f>'N3.2'!J11-#REF!</f>
        <v>#REF!</v>
      </c>
      <c r="K10" s="21" t="e">
        <f>'N3.2'!K11-#REF!</f>
        <v>#REF!</v>
      </c>
      <c r="L10" s="21" t="e">
        <f>'N3.2'!L11-#REF!</f>
        <v>#REF!</v>
      </c>
      <c r="M10" s="21" t="e">
        <f>'N3.2'!M11-#REF!</f>
        <v>#REF!</v>
      </c>
      <c r="N10" s="21" t="e">
        <f>'N3.2'!N11-#REF!</f>
        <v>#REF!</v>
      </c>
      <c r="O10" s="21" t="e">
        <f>'N3.2'!O11-#REF!</f>
        <v>#REF!</v>
      </c>
      <c r="P10" s="21" t="e">
        <f>'N3.2'!P11-#REF!</f>
        <v>#REF!</v>
      </c>
      <c r="Q10" s="21" t="e">
        <f>'N3.2'!Q11-#REF!</f>
        <v>#REF!</v>
      </c>
      <c r="R10" s="21" t="e">
        <f>'N3.2'!R11-#REF!</f>
        <v>#REF!</v>
      </c>
      <c r="S10" s="21" t="e">
        <f>'N3.2'!S11-#REF!</f>
        <v>#REF!</v>
      </c>
      <c r="T10" s="21" t="e">
        <f>'N3.2'!T11-#REF!</f>
        <v>#REF!</v>
      </c>
    </row>
    <row r="11" spans="1:20" ht="28.5" hidden="1" customHeight="1">
      <c r="A11" s="121" t="e">
        <f t="shared" si="0"/>
        <v>#REF!</v>
      </c>
      <c r="B11" s="23" t="s">
        <v>19</v>
      </c>
      <c r="C11" s="23" t="s">
        <v>20</v>
      </c>
      <c r="D11" s="24" t="s">
        <v>21</v>
      </c>
      <c r="E11" s="85" t="e">
        <f>'N3.2'!E12-#REF!</f>
        <v>#REF!</v>
      </c>
      <c r="F11" s="85" t="e">
        <f>'N3.2'!F12-#REF!</f>
        <v>#REF!</v>
      </c>
      <c r="G11" s="85" t="e">
        <f>'N3.2'!G12-#REF!</f>
        <v>#REF!</v>
      </c>
      <c r="H11" s="85" t="e">
        <f>'N3.2'!H12-#REF!</f>
        <v>#REF!</v>
      </c>
      <c r="I11" s="85" t="e">
        <f>'N3.2'!I12-#REF!</f>
        <v>#REF!</v>
      </c>
      <c r="J11" s="85" t="e">
        <f>'N3.2'!J12-#REF!</f>
        <v>#REF!</v>
      </c>
      <c r="K11" s="85" t="e">
        <f>'N3.2'!K12-#REF!</f>
        <v>#REF!</v>
      </c>
      <c r="L11" s="85" t="e">
        <f>'N3.2'!L12-#REF!</f>
        <v>#REF!</v>
      </c>
      <c r="M11" s="85" t="e">
        <f>'N3.2'!M12-#REF!</f>
        <v>#REF!</v>
      </c>
      <c r="N11" s="85" t="e">
        <f>'N3.2'!N12-#REF!</f>
        <v>#REF!</v>
      </c>
      <c r="O11" s="85" t="e">
        <f>'N3.2'!O12-#REF!</f>
        <v>#REF!</v>
      </c>
      <c r="P11" s="85" t="e">
        <f>'N3.2'!P12-#REF!</f>
        <v>#REF!</v>
      </c>
      <c r="Q11" s="85" t="e">
        <f>'N3.2'!Q12-#REF!</f>
        <v>#REF!</v>
      </c>
      <c r="R11" s="85" t="e">
        <f>'N3.2'!R12-#REF!</f>
        <v>#REF!</v>
      </c>
      <c r="S11" s="85" t="e">
        <f>'N3.2'!S12-#REF!</f>
        <v>#REF!</v>
      </c>
      <c r="T11" s="85" t="e">
        <f>'N3.2'!T12-#REF!</f>
        <v>#REF!</v>
      </c>
    </row>
    <row r="12" spans="1:20" ht="24" hidden="1" customHeight="1">
      <c r="A12" s="121" t="e">
        <f t="shared" si="0"/>
        <v>#REF!</v>
      </c>
      <c r="B12" s="23"/>
      <c r="C12" s="23" t="s">
        <v>354</v>
      </c>
      <c r="D12" s="27" t="s">
        <v>27</v>
      </c>
      <c r="E12" s="28" t="e">
        <f>'N3.2'!E13-#REF!</f>
        <v>#REF!</v>
      </c>
      <c r="F12" s="28" t="e">
        <f>'N3.2'!F13-#REF!</f>
        <v>#REF!</v>
      </c>
      <c r="G12" s="28" t="e">
        <f>'N3.2'!G13-#REF!</f>
        <v>#REF!</v>
      </c>
      <c r="H12" s="28" t="e">
        <f>'N3.2'!H13-#REF!</f>
        <v>#REF!</v>
      </c>
      <c r="I12" s="28" t="e">
        <f>'N3.2'!I13-#REF!</f>
        <v>#REF!</v>
      </c>
      <c r="J12" s="28" t="e">
        <f>'N3.2'!J13-#REF!</f>
        <v>#REF!</v>
      </c>
      <c r="K12" s="28" t="e">
        <f>'N3.2'!K13-#REF!</f>
        <v>#REF!</v>
      </c>
      <c r="L12" s="28" t="e">
        <f>'N3.2'!L13-#REF!</f>
        <v>#REF!</v>
      </c>
      <c r="M12" s="28" t="e">
        <f>'N3.2'!M13-#REF!</f>
        <v>#REF!</v>
      </c>
      <c r="N12" s="28" t="e">
        <f>'N3.2'!N13-#REF!</f>
        <v>#REF!</v>
      </c>
      <c r="O12" s="28" t="e">
        <f>'N3.2'!O13-#REF!</f>
        <v>#REF!</v>
      </c>
      <c r="P12" s="28" t="e">
        <f>'N3.2'!P13-#REF!</f>
        <v>#REF!</v>
      </c>
      <c r="Q12" s="28" t="e">
        <f>'N3.2'!Q13-#REF!</f>
        <v>#REF!</v>
      </c>
      <c r="R12" s="28" t="e">
        <f>'N3.2'!R13-#REF!</f>
        <v>#REF!</v>
      </c>
      <c r="S12" s="28" t="e">
        <f>'N3.2'!S13-#REF!</f>
        <v>#REF!</v>
      </c>
      <c r="T12" s="28" t="e">
        <f>'N3.2'!T13-#REF!</f>
        <v>#REF!</v>
      </c>
    </row>
    <row r="13" spans="1:20" ht="28.5" hidden="1" customHeight="1">
      <c r="A13" s="121" t="e">
        <f t="shared" si="0"/>
        <v>#REF!</v>
      </c>
      <c r="B13" s="34" t="s">
        <v>28</v>
      </c>
      <c r="C13" s="34" t="s">
        <v>29</v>
      </c>
      <c r="D13" s="35" t="s">
        <v>30</v>
      </c>
      <c r="E13" s="37" t="e">
        <f>'N3.2'!E14-#REF!</f>
        <v>#REF!</v>
      </c>
      <c r="F13" s="37" t="e">
        <f>'N3.2'!F14-#REF!</f>
        <v>#REF!</v>
      </c>
      <c r="G13" s="37" t="e">
        <f>'N3.2'!G14-#REF!</f>
        <v>#REF!</v>
      </c>
      <c r="H13" s="37" t="e">
        <f>'N3.2'!H14-#REF!</f>
        <v>#REF!</v>
      </c>
      <c r="I13" s="37" t="e">
        <f>'N3.2'!I14-#REF!</f>
        <v>#REF!</v>
      </c>
      <c r="J13" s="37" t="e">
        <f>'N3.2'!J14-#REF!</f>
        <v>#REF!</v>
      </c>
      <c r="K13" s="37" t="e">
        <f>'N3.2'!K14-#REF!</f>
        <v>#REF!</v>
      </c>
      <c r="L13" s="37" t="e">
        <f>'N3.2'!L14-#REF!</f>
        <v>#REF!</v>
      </c>
      <c r="M13" s="37" t="e">
        <f>'N3.2'!M14-#REF!</f>
        <v>#REF!</v>
      </c>
      <c r="N13" s="37" t="e">
        <f>'N3.2'!N14-#REF!</f>
        <v>#REF!</v>
      </c>
      <c r="O13" s="37" t="e">
        <f>'N3.2'!O14-#REF!</f>
        <v>#REF!</v>
      </c>
      <c r="P13" s="37" t="e">
        <f>'N3.2'!P14-#REF!</f>
        <v>#REF!</v>
      </c>
      <c r="Q13" s="37" t="e">
        <f>'N3.2'!Q14-#REF!</f>
        <v>#REF!</v>
      </c>
      <c r="R13" s="37" t="e">
        <f>'N3.2'!R14-#REF!</f>
        <v>#REF!</v>
      </c>
      <c r="S13" s="37" t="e">
        <f>'N3.2'!S14-#REF!</f>
        <v>#REF!</v>
      </c>
      <c r="T13" s="37" t="e">
        <f>'N3.2'!T14-#REF!</f>
        <v>#REF!</v>
      </c>
    </row>
    <row r="14" spans="1:20" ht="23.45" hidden="1" customHeight="1">
      <c r="A14" s="121" t="e">
        <f t="shared" si="0"/>
        <v>#REF!</v>
      </c>
      <c r="B14" s="34"/>
      <c r="C14" s="34" t="s">
        <v>354</v>
      </c>
      <c r="D14" s="39" t="s">
        <v>27</v>
      </c>
      <c r="E14" s="41" t="e">
        <f>'N3.2'!E15-#REF!</f>
        <v>#REF!</v>
      </c>
      <c r="F14" s="41" t="e">
        <f>'N3.2'!F15-#REF!</f>
        <v>#REF!</v>
      </c>
      <c r="G14" s="41" t="e">
        <f>'N3.2'!G15-#REF!</f>
        <v>#REF!</v>
      </c>
      <c r="H14" s="41" t="e">
        <f>'N3.2'!H15-#REF!</f>
        <v>#REF!</v>
      </c>
      <c r="I14" s="41" t="e">
        <f>'N3.2'!I15-#REF!</f>
        <v>#REF!</v>
      </c>
      <c r="J14" s="41" t="e">
        <f>'N3.2'!J15-#REF!</f>
        <v>#REF!</v>
      </c>
      <c r="K14" s="41" t="e">
        <f>'N3.2'!K15-#REF!</f>
        <v>#REF!</v>
      </c>
      <c r="L14" s="41" t="e">
        <f>'N3.2'!L15-#REF!</f>
        <v>#REF!</v>
      </c>
      <c r="M14" s="41" t="e">
        <f>'N3.2'!M15-#REF!</f>
        <v>#REF!</v>
      </c>
      <c r="N14" s="41" t="e">
        <f>'N3.2'!N15-#REF!</f>
        <v>#REF!</v>
      </c>
      <c r="O14" s="41" t="e">
        <f>'N3.2'!O15-#REF!</f>
        <v>#REF!</v>
      </c>
      <c r="P14" s="41" t="e">
        <f>'N3.2'!P15-#REF!</f>
        <v>#REF!</v>
      </c>
      <c r="Q14" s="41" t="e">
        <f>'N3.2'!Q15-#REF!</f>
        <v>#REF!</v>
      </c>
      <c r="R14" s="41" t="e">
        <f>'N3.2'!R15-#REF!</f>
        <v>#REF!</v>
      </c>
      <c r="S14" s="41" t="e">
        <f>'N3.2'!S15-#REF!</f>
        <v>#REF!</v>
      </c>
      <c r="T14" s="41" t="e">
        <f>'N3.2'!T15-#REF!</f>
        <v>#REF!</v>
      </c>
    </row>
    <row r="15" spans="1:20" ht="28.5" hidden="1" customHeight="1">
      <c r="A15" s="121" t="e">
        <f t="shared" si="0"/>
        <v>#REF!</v>
      </c>
      <c r="B15" s="34" t="s">
        <v>33</v>
      </c>
      <c r="C15" s="34" t="s">
        <v>34</v>
      </c>
      <c r="D15" s="42" t="s">
        <v>35</v>
      </c>
      <c r="E15" s="38" t="e">
        <f>'N3.2'!E16-#REF!</f>
        <v>#REF!</v>
      </c>
      <c r="F15" s="38" t="e">
        <f>'N3.2'!F16-#REF!</f>
        <v>#REF!</v>
      </c>
      <c r="G15" s="38" t="e">
        <f>'N3.2'!G16-#REF!</f>
        <v>#REF!</v>
      </c>
      <c r="H15" s="38" t="e">
        <f>'N3.2'!H16-#REF!</f>
        <v>#REF!</v>
      </c>
      <c r="I15" s="38" t="e">
        <f>'N3.2'!I16-#REF!</f>
        <v>#REF!</v>
      </c>
      <c r="J15" s="38" t="e">
        <f>'N3.2'!J16-#REF!</f>
        <v>#REF!</v>
      </c>
      <c r="K15" s="38" t="e">
        <f>'N3.2'!K16-#REF!</f>
        <v>#REF!</v>
      </c>
      <c r="L15" s="38" t="e">
        <f>'N3.2'!L16-#REF!</f>
        <v>#REF!</v>
      </c>
      <c r="M15" s="38" t="e">
        <f>'N3.2'!M16-#REF!</f>
        <v>#REF!</v>
      </c>
      <c r="N15" s="38" t="e">
        <f>'N3.2'!N16-#REF!</f>
        <v>#REF!</v>
      </c>
      <c r="O15" s="38" t="e">
        <f>'N3.2'!O16-#REF!</f>
        <v>#REF!</v>
      </c>
      <c r="P15" s="38" t="e">
        <f>'N3.2'!P16-#REF!</f>
        <v>#REF!</v>
      </c>
      <c r="Q15" s="38" t="e">
        <f>'N3.2'!Q16-#REF!</f>
        <v>#REF!</v>
      </c>
      <c r="R15" s="38" t="e">
        <f>'N3.2'!R16-#REF!</f>
        <v>#REF!</v>
      </c>
      <c r="S15" s="38" t="e">
        <f>'N3.2'!S16-#REF!</f>
        <v>#REF!</v>
      </c>
      <c r="T15" s="38" t="e">
        <f>'N3.2'!T16-#REF!</f>
        <v>#REF!</v>
      </c>
    </row>
    <row r="16" spans="1:20" ht="20.25" hidden="1" customHeight="1">
      <c r="A16" s="121" t="e">
        <f t="shared" si="0"/>
        <v>#REF!</v>
      </c>
      <c r="B16" s="34"/>
      <c r="C16" s="34" t="s">
        <v>354</v>
      </c>
      <c r="D16" s="39" t="s">
        <v>27</v>
      </c>
      <c r="E16" s="41" t="e">
        <f>'N3.2'!E17-#REF!</f>
        <v>#REF!</v>
      </c>
      <c r="F16" s="41" t="e">
        <f>'N3.2'!F17-#REF!</f>
        <v>#REF!</v>
      </c>
      <c r="G16" s="41" t="e">
        <f>'N3.2'!G17-#REF!</f>
        <v>#REF!</v>
      </c>
      <c r="H16" s="41" t="e">
        <f>'N3.2'!H17-#REF!</f>
        <v>#REF!</v>
      </c>
      <c r="I16" s="41" t="e">
        <f>'N3.2'!I17-#REF!</f>
        <v>#REF!</v>
      </c>
      <c r="J16" s="41" t="e">
        <f>'N3.2'!J17-#REF!</f>
        <v>#REF!</v>
      </c>
      <c r="K16" s="41" t="e">
        <f>'N3.2'!K17-#REF!</f>
        <v>#REF!</v>
      </c>
      <c r="L16" s="41" t="e">
        <f>'N3.2'!L17-#REF!</f>
        <v>#REF!</v>
      </c>
      <c r="M16" s="41" t="e">
        <f>'N3.2'!M17-#REF!</f>
        <v>#REF!</v>
      </c>
      <c r="N16" s="41" t="e">
        <f>'N3.2'!N17-#REF!</f>
        <v>#REF!</v>
      </c>
      <c r="O16" s="41" t="e">
        <f>'N3.2'!O17-#REF!</f>
        <v>#REF!</v>
      </c>
      <c r="P16" s="41" t="e">
        <f>'N3.2'!P17-#REF!</f>
        <v>#REF!</v>
      </c>
      <c r="Q16" s="41" t="e">
        <f>'N3.2'!Q17-#REF!</f>
        <v>#REF!</v>
      </c>
      <c r="R16" s="41" t="e">
        <f>'N3.2'!R17-#REF!</f>
        <v>#REF!</v>
      </c>
      <c r="S16" s="41" t="e">
        <f>'N3.2'!S17-#REF!</f>
        <v>#REF!</v>
      </c>
      <c r="T16" s="41" t="e">
        <f>'N3.2'!T17-#REF!</f>
        <v>#REF!</v>
      </c>
    </row>
    <row r="17" spans="1:20" ht="27" hidden="1" customHeight="1">
      <c r="A17" s="121" t="e">
        <f t="shared" si="0"/>
        <v>#REF!</v>
      </c>
      <c r="B17" s="34" t="s">
        <v>36</v>
      </c>
      <c r="C17" s="34" t="s">
        <v>37</v>
      </c>
      <c r="D17" s="35" t="s">
        <v>38</v>
      </c>
      <c r="E17" s="51" t="e">
        <f>'N3.2'!E18-#REF!</f>
        <v>#REF!</v>
      </c>
      <c r="F17" s="51" t="e">
        <f>'N3.2'!F18-#REF!</f>
        <v>#REF!</v>
      </c>
      <c r="G17" s="51" t="e">
        <f>'N3.2'!G18-#REF!</f>
        <v>#REF!</v>
      </c>
      <c r="H17" s="51" t="e">
        <f>'N3.2'!H18-#REF!</f>
        <v>#REF!</v>
      </c>
      <c r="I17" s="51" t="e">
        <f>'N3.2'!I18-#REF!</f>
        <v>#REF!</v>
      </c>
      <c r="J17" s="51" t="e">
        <f>'N3.2'!J18-#REF!</f>
        <v>#REF!</v>
      </c>
      <c r="K17" s="51" t="e">
        <f>'N3.2'!K18-#REF!</f>
        <v>#REF!</v>
      </c>
      <c r="L17" s="51" t="e">
        <f>'N3.2'!L18-#REF!</f>
        <v>#REF!</v>
      </c>
      <c r="M17" s="51" t="e">
        <f>'N3.2'!M18-#REF!</f>
        <v>#REF!</v>
      </c>
      <c r="N17" s="51" t="e">
        <f>'N3.2'!N18-#REF!</f>
        <v>#REF!</v>
      </c>
      <c r="O17" s="51" t="e">
        <f>'N3.2'!O18-#REF!</f>
        <v>#REF!</v>
      </c>
      <c r="P17" s="51" t="e">
        <f>'N3.2'!P18-#REF!</f>
        <v>#REF!</v>
      </c>
      <c r="Q17" s="51" t="e">
        <f>'N3.2'!Q18-#REF!</f>
        <v>#REF!</v>
      </c>
      <c r="R17" s="51" t="e">
        <f>'N3.2'!R18-#REF!</f>
        <v>#REF!</v>
      </c>
      <c r="S17" s="51" t="e">
        <f>'N3.2'!S18-#REF!</f>
        <v>#REF!</v>
      </c>
      <c r="T17" s="51" t="e">
        <f>'N3.2'!T18-#REF!</f>
        <v>#REF!</v>
      </c>
    </row>
    <row r="18" spans="1:20" ht="18.75" hidden="1" customHeight="1">
      <c r="A18" s="121" t="e">
        <f t="shared" si="0"/>
        <v>#REF!</v>
      </c>
      <c r="B18" s="46"/>
      <c r="C18" s="46" t="s">
        <v>354</v>
      </c>
      <c r="D18" s="39" t="s">
        <v>41</v>
      </c>
      <c r="E18" s="41" t="e">
        <f>'N3.2'!E19-#REF!</f>
        <v>#REF!</v>
      </c>
      <c r="F18" s="41" t="e">
        <f>'N3.2'!F19-#REF!</f>
        <v>#REF!</v>
      </c>
      <c r="G18" s="41" t="e">
        <f>'N3.2'!G19-#REF!</f>
        <v>#REF!</v>
      </c>
      <c r="H18" s="41" t="e">
        <f>'N3.2'!H19-#REF!</f>
        <v>#REF!</v>
      </c>
      <c r="I18" s="41" t="e">
        <f>'N3.2'!I19-#REF!</f>
        <v>#REF!</v>
      </c>
      <c r="J18" s="41" t="e">
        <f>'N3.2'!J19-#REF!</f>
        <v>#REF!</v>
      </c>
      <c r="K18" s="41" t="e">
        <f>'N3.2'!K19-#REF!</f>
        <v>#REF!</v>
      </c>
      <c r="L18" s="41" t="e">
        <f>'N3.2'!L19-#REF!</f>
        <v>#REF!</v>
      </c>
      <c r="M18" s="41" t="e">
        <f>'N3.2'!M19-#REF!</f>
        <v>#REF!</v>
      </c>
      <c r="N18" s="41" t="e">
        <f>'N3.2'!N19-#REF!</f>
        <v>#REF!</v>
      </c>
      <c r="O18" s="41" t="e">
        <f>'N3.2'!O19-#REF!</f>
        <v>#REF!</v>
      </c>
      <c r="P18" s="41" t="e">
        <f>'N3.2'!P19-#REF!</f>
        <v>#REF!</v>
      </c>
      <c r="Q18" s="41" t="e">
        <f>'N3.2'!Q19-#REF!</f>
        <v>#REF!</v>
      </c>
      <c r="R18" s="41" t="e">
        <f>'N3.2'!R19-#REF!</f>
        <v>#REF!</v>
      </c>
      <c r="S18" s="41" t="e">
        <f>'N3.2'!S19-#REF!</f>
        <v>#REF!</v>
      </c>
      <c r="T18" s="41" t="e">
        <f>'N3.2'!T19-#REF!</f>
        <v>#REF!</v>
      </c>
    </row>
    <row r="19" spans="1:20" ht="24.6" hidden="1" customHeight="1">
      <c r="A19" s="121" t="e">
        <f t="shared" si="0"/>
        <v>#REF!</v>
      </c>
      <c r="B19" s="34" t="s">
        <v>42</v>
      </c>
      <c r="C19" s="34" t="s">
        <v>43</v>
      </c>
      <c r="D19" s="33" t="s">
        <v>44</v>
      </c>
      <c r="E19" s="37" t="e">
        <f>'N3.2'!E20-#REF!</f>
        <v>#REF!</v>
      </c>
      <c r="F19" s="37" t="e">
        <f>'N3.2'!F20-#REF!</f>
        <v>#REF!</v>
      </c>
      <c r="G19" s="37" t="e">
        <f>'N3.2'!G20-#REF!</f>
        <v>#REF!</v>
      </c>
      <c r="H19" s="37" t="e">
        <f>'N3.2'!H20-#REF!</f>
        <v>#REF!</v>
      </c>
      <c r="I19" s="37" t="e">
        <f>'N3.2'!I20-#REF!</f>
        <v>#REF!</v>
      </c>
      <c r="J19" s="37" t="e">
        <f>'N3.2'!J20-#REF!</f>
        <v>#REF!</v>
      </c>
      <c r="K19" s="37" t="e">
        <f>'N3.2'!K20-#REF!</f>
        <v>#REF!</v>
      </c>
      <c r="L19" s="37" t="e">
        <f>'N3.2'!L20-#REF!</f>
        <v>#REF!</v>
      </c>
      <c r="M19" s="37" t="e">
        <f>'N3.2'!M20-#REF!</f>
        <v>#REF!</v>
      </c>
      <c r="N19" s="37" t="e">
        <f>'N3.2'!N20-#REF!</f>
        <v>#REF!</v>
      </c>
      <c r="O19" s="37" t="e">
        <f>'N3.2'!O20-#REF!</f>
        <v>#REF!</v>
      </c>
      <c r="P19" s="37" t="e">
        <f>'N3.2'!P20-#REF!</f>
        <v>#REF!</v>
      </c>
      <c r="Q19" s="37" t="e">
        <f>'N3.2'!Q20-#REF!</f>
        <v>#REF!</v>
      </c>
      <c r="R19" s="37" t="e">
        <f>'N3.2'!R20-#REF!</f>
        <v>#REF!</v>
      </c>
      <c r="S19" s="37" t="e">
        <f>'N3.2'!S20-#REF!</f>
        <v>#REF!</v>
      </c>
      <c r="T19" s="37" t="e">
        <f>'N3.2'!T20-#REF!</f>
        <v>#REF!</v>
      </c>
    </row>
    <row r="20" spans="1:20" ht="24" hidden="1" customHeight="1">
      <c r="A20" s="121" t="e">
        <f t="shared" si="0"/>
        <v>#REF!</v>
      </c>
      <c r="B20" s="34"/>
      <c r="C20" s="34" t="s">
        <v>354</v>
      </c>
      <c r="D20" s="39" t="s">
        <v>27</v>
      </c>
      <c r="E20" s="41" t="e">
        <f>'N3.2'!E21-#REF!</f>
        <v>#REF!</v>
      </c>
      <c r="F20" s="41" t="e">
        <f>'N3.2'!F21-#REF!</f>
        <v>#REF!</v>
      </c>
      <c r="G20" s="41" t="e">
        <f>'N3.2'!G21-#REF!</f>
        <v>#REF!</v>
      </c>
      <c r="H20" s="41" t="e">
        <f>'N3.2'!H21-#REF!</f>
        <v>#REF!</v>
      </c>
      <c r="I20" s="41" t="e">
        <f>'N3.2'!I21-#REF!</f>
        <v>#REF!</v>
      </c>
      <c r="J20" s="41" t="e">
        <f>'N3.2'!J21-#REF!</f>
        <v>#REF!</v>
      </c>
      <c r="K20" s="41" t="e">
        <f>'N3.2'!K21-#REF!</f>
        <v>#REF!</v>
      </c>
      <c r="L20" s="41" t="e">
        <f>'N3.2'!L21-#REF!</f>
        <v>#REF!</v>
      </c>
      <c r="M20" s="41" t="e">
        <f>'N3.2'!M21-#REF!</f>
        <v>#REF!</v>
      </c>
      <c r="N20" s="41" t="e">
        <f>'N3.2'!N21-#REF!</f>
        <v>#REF!</v>
      </c>
      <c r="O20" s="41" t="e">
        <f>'N3.2'!O21-#REF!</f>
        <v>#REF!</v>
      </c>
      <c r="P20" s="41" t="e">
        <f>'N3.2'!P21-#REF!</f>
        <v>#REF!</v>
      </c>
      <c r="Q20" s="41" t="e">
        <f>'N3.2'!Q21-#REF!</f>
        <v>#REF!</v>
      </c>
      <c r="R20" s="41" t="e">
        <f>'N3.2'!R21-#REF!</f>
        <v>#REF!</v>
      </c>
      <c r="S20" s="41" t="e">
        <f>'N3.2'!S21-#REF!</f>
        <v>#REF!</v>
      </c>
      <c r="T20" s="41" t="e">
        <f>'N3.2'!T21-#REF!</f>
        <v>#REF!</v>
      </c>
    </row>
    <row r="21" spans="1:20" ht="18" customHeight="1">
      <c r="A21" s="121" t="e">
        <f t="shared" si="0"/>
        <v>#REF!</v>
      </c>
      <c r="B21" s="48" t="s">
        <v>31</v>
      </c>
      <c r="C21" s="48" t="s">
        <v>47</v>
      </c>
      <c r="D21" s="24" t="s">
        <v>32</v>
      </c>
      <c r="E21" s="85" t="e">
        <f>'N3.2'!E22-#REF!</f>
        <v>#REF!</v>
      </c>
      <c r="F21" s="85" t="e">
        <f>'N3.2'!F22-#REF!</f>
        <v>#REF!</v>
      </c>
      <c r="G21" s="85" t="e">
        <f>'N3.2'!G22-#REF!</f>
        <v>#REF!</v>
      </c>
      <c r="H21" s="85" t="e">
        <f>'N3.2'!H22-#REF!</f>
        <v>#REF!</v>
      </c>
      <c r="I21" s="85" t="e">
        <f>'N3.2'!I22-#REF!</f>
        <v>#REF!</v>
      </c>
      <c r="J21" s="85" t="e">
        <f>'N3.2'!J22-#REF!</f>
        <v>#REF!</v>
      </c>
      <c r="K21" s="85" t="e">
        <f>'N3.2'!K22-#REF!</f>
        <v>#REF!</v>
      </c>
      <c r="L21" s="85" t="e">
        <f>'N3.2'!L22-#REF!</f>
        <v>#REF!</v>
      </c>
      <c r="M21" s="85" t="e">
        <f>'N3.2'!M22-#REF!</f>
        <v>#REF!</v>
      </c>
      <c r="N21" s="85" t="e">
        <f>'N3.2'!N22-#REF!</f>
        <v>#REF!</v>
      </c>
      <c r="O21" s="85" t="e">
        <f>'N3.2'!O22-#REF!</f>
        <v>#REF!</v>
      </c>
      <c r="P21" s="85" t="e">
        <f>'N3.2'!P22-#REF!</f>
        <v>#REF!</v>
      </c>
      <c r="Q21" s="85" t="e">
        <f>'N3.2'!Q22-#REF!</f>
        <v>#REF!</v>
      </c>
      <c r="R21" s="85" t="e">
        <f>'N3.2'!R22-#REF!</f>
        <v>#REF!</v>
      </c>
      <c r="S21" s="85" t="e">
        <f>'N3.2'!S22-#REF!</f>
        <v>#REF!</v>
      </c>
      <c r="T21" s="85" t="e">
        <f>'N3.2'!T22-#REF!</f>
        <v>#REF!</v>
      </c>
    </row>
    <row r="22" spans="1:20" ht="24" hidden="1" customHeight="1">
      <c r="A22" s="121" t="e">
        <f t="shared" si="0"/>
        <v>#REF!</v>
      </c>
      <c r="B22" s="49"/>
      <c r="C22" s="49" t="s">
        <v>354</v>
      </c>
      <c r="D22" s="27" t="s">
        <v>27</v>
      </c>
      <c r="E22" s="28" t="e">
        <f>'N3.2'!E23-#REF!</f>
        <v>#REF!</v>
      </c>
      <c r="F22" s="28" t="e">
        <f>'N3.2'!F23-#REF!</f>
        <v>#REF!</v>
      </c>
      <c r="G22" s="28" t="e">
        <f>'N3.2'!G23-#REF!</f>
        <v>#REF!</v>
      </c>
      <c r="H22" s="28" t="e">
        <f>'N3.2'!H23-#REF!</f>
        <v>#REF!</v>
      </c>
      <c r="I22" s="28" t="e">
        <f>'N3.2'!I23-#REF!</f>
        <v>#REF!</v>
      </c>
      <c r="J22" s="28" t="e">
        <f>'N3.2'!J23-#REF!</f>
        <v>#REF!</v>
      </c>
      <c r="K22" s="28" t="e">
        <f>'N3.2'!K23-#REF!</f>
        <v>#REF!</v>
      </c>
      <c r="L22" s="28" t="e">
        <f>'N3.2'!L23-#REF!</f>
        <v>#REF!</v>
      </c>
      <c r="M22" s="28" t="e">
        <f>'N3.2'!M23-#REF!</f>
        <v>#REF!</v>
      </c>
      <c r="N22" s="28" t="e">
        <f>'N3.2'!N23-#REF!</f>
        <v>#REF!</v>
      </c>
      <c r="O22" s="28" t="e">
        <f>'N3.2'!O23-#REF!</f>
        <v>#REF!</v>
      </c>
      <c r="P22" s="28" t="e">
        <f>'N3.2'!P23-#REF!</f>
        <v>#REF!</v>
      </c>
      <c r="Q22" s="28" t="e">
        <f>'N3.2'!Q23-#REF!</f>
        <v>#REF!</v>
      </c>
      <c r="R22" s="28" t="e">
        <f>'N3.2'!R23-#REF!</f>
        <v>#REF!</v>
      </c>
      <c r="S22" s="28" t="e">
        <f>'N3.2'!S23-#REF!</f>
        <v>#REF!</v>
      </c>
      <c r="T22" s="28" t="e">
        <f>'N3.2'!T23-#REF!</f>
        <v>#REF!</v>
      </c>
    </row>
    <row r="23" spans="1:20" ht="27" customHeight="1">
      <c r="A23" s="121" t="e">
        <f t="shared" si="0"/>
        <v>#REF!</v>
      </c>
      <c r="B23" s="34" t="s">
        <v>56</v>
      </c>
      <c r="C23" s="34" t="s">
        <v>57</v>
      </c>
      <c r="D23" s="42" t="s">
        <v>58</v>
      </c>
      <c r="E23" s="51" t="e">
        <f>'N3.2'!E24-#REF!</f>
        <v>#REF!</v>
      </c>
      <c r="F23" s="93" t="e">
        <f>'N3.2'!F24-#REF!</f>
        <v>#REF!</v>
      </c>
      <c r="G23" s="51" t="e">
        <f>'N3.2'!G24-#REF!</f>
        <v>#REF!</v>
      </c>
      <c r="H23" s="51" t="e">
        <f>'N3.2'!H24-#REF!</f>
        <v>#REF!</v>
      </c>
      <c r="I23" s="51" t="e">
        <f>'N3.2'!I24-#REF!</f>
        <v>#REF!</v>
      </c>
      <c r="J23" s="93" t="e">
        <f>'N3.2'!J24-#REF!</f>
        <v>#REF!</v>
      </c>
      <c r="K23" s="51" t="e">
        <f>'N3.2'!K24-#REF!</f>
        <v>#REF!</v>
      </c>
      <c r="L23" s="51" t="e">
        <f>'N3.2'!L24-#REF!</f>
        <v>#REF!</v>
      </c>
      <c r="M23" s="51" t="e">
        <f>'N3.2'!M24-#REF!</f>
        <v>#REF!</v>
      </c>
      <c r="N23" s="93" t="e">
        <f>'N3.2'!N24-#REF!</f>
        <v>#REF!</v>
      </c>
      <c r="O23" s="51" t="e">
        <f>'N3.2'!O24-#REF!</f>
        <v>#REF!</v>
      </c>
      <c r="P23" s="51" t="e">
        <f>'N3.2'!P24-#REF!</f>
        <v>#REF!</v>
      </c>
      <c r="Q23" s="51" t="e">
        <f>'N3.2'!Q24-#REF!</f>
        <v>#REF!</v>
      </c>
      <c r="R23" s="93" t="e">
        <f>'N3.2'!R24-#REF!</f>
        <v>#REF!</v>
      </c>
      <c r="S23" s="51" t="e">
        <f>'N3.2'!S24-#REF!</f>
        <v>#REF!</v>
      </c>
      <c r="T23" s="51" t="e">
        <f>'N3.2'!T24-#REF!</f>
        <v>#REF!</v>
      </c>
    </row>
    <row r="24" spans="1:20" ht="28.5" hidden="1">
      <c r="A24" s="121" t="e">
        <f t="shared" si="0"/>
        <v>#REF!</v>
      </c>
      <c r="B24" s="34" t="s">
        <v>59</v>
      </c>
      <c r="C24" s="34" t="s">
        <v>60</v>
      </c>
      <c r="D24" s="42" t="s">
        <v>61</v>
      </c>
      <c r="E24" s="51" t="e">
        <f>'N3.2'!E25-#REF!</f>
        <v>#REF!</v>
      </c>
      <c r="F24" s="51" t="e">
        <f>'N3.2'!F25-#REF!</f>
        <v>#REF!</v>
      </c>
      <c r="G24" s="51" t="e">
        <f>'N3.2'!G25-#REF!</f>
        <v>#REF!</v>
      </c>
      <c r="H24" s="51" t="e">
        <f>'N3.2'!H25-#REF!</f>
        <v>#REF!</v>
      </c>
      <c r="I24" s="51" t="e">
        <f>'N3.2'!I25-#REF!</f>
        <v>#REF!</v>
      </c>
      <c r="J24" s="51" t="e">
        <f>'N3.2'!J25-#REF!</f>
        <v>#REF!</v>
      </c>
      <c r="K24" s="51" t="e">
        <f>'N3.2'!K25-#REF!</f>
        <v>#REF!</v>
      </c>
      <c r="L24" s="51" t="e">
        <f>'N3.2'!L25-#REF!</f>
        <v>#REF!</v>
      </c>
      <c r="M24" s="51" t="e">
        <f>'N3.2'!M25-#REF!</f>
        <v>#REF!</v>
      </c>
      <c r="N24" s="51" t="e">
        <f>'N3.2'!N25-#REF!</f>
        <v>#REF!</v>
      </c>
      <c r="O24" s="51" t="e">
        <f>'N3.2'!O25-#REF!</f>
        <v>#REF!</v>
      </c>
      <c r="P24" s="51" t="e">
        <f>'N3.2'!P25-#REF!</f>
        <v>#REF!</v>
      </c>
      <c r="Q24" s="51" t="e">
        <f>'N3.2'!Q25-#REF!</f>
        <v>#REF!</v>
      </c>
      <c r="R24" s="51" t="e">
        <f>'N3.2'!R25-#REF!</f>
        <v>#REF!</v>
      </c>
      <c r="S24" s="51" t="e">
        <f>'N3.2'!S25-#REF!</f>
        <v>#REF!</v>
      </c>
      <c r="T24" s="51" t="e">
        <f>'N3.2'!T25-#REF!</f>
        <v>#REF!</v>
      </c>
    </row>
    <row r="25" spans="1:20" ht="18" hidden="1" customHeight="1">
      <c r="A25" s="121" t="e">
        <f t="shared" si="0"/>
        <v>#REF!</v>
      </c>
      <c r="B25" s="34"/>
      <c r="C25" s="34" t="s">
        <v>354</v>
      </c>
      <c r="D25" s="39" t="s">
        <v>27</v>
      </c>
      <c r="E25" s="41" t="e">
        <f>'N3.2'!E26-#REF!</f>
        <v>#REF!</v>
      </c>
      <c r="F25" s="41" t="e">
        <f>'N3.2'!F26-#REF!</f>
        <v>#REF!</v>
      </c>
      <c r="G25" s="41" t="e">
        <f>'N3.2'!G26-#REF!</f>
        <v>#REF!</v>
      </c>
      <c r="H25" s="41" t="e">
        <f>'N3.2'!H26-#REF!</f>
        <v>#REF!</v>
      </c>
      <c r="I25" s="41" t="e">
        <f>'N3.2'!I26-#REF!</f>
        <v>#REF!</v>
      </c>
      <c r="J25" s="41" t="e">
        <f>'N3.2'!J26-#REF!</f>
        <v>#REF!</v>
      </c>
      <c r="K25" s="41" t="e">
        <f>'N3.2'!K26-#REF!</f>
        <v>#REF!</v>
      </c>
      <c r="L25" s="41" t="e">
        <f>'N3.2'!L26-#REF!</f>
        <v>#REF!</v>
      </c>
      <c r="M25" s="41" t="e">
        <f>'N3.2'!M26-#REF!</f>
        <v>#REF!</v>
      </c>
      <c r="N25" s="41" t="e">
        <f>'N3.2'!N26-#REF!</f>
        <v>#REF!</v>
      </c>
      <c r="O25" s="41" t="e">
        <f>'N3.2'!O26-#REF!</f>
        <v>#REF!</v>
      </c>
      <c r="P25" s="41" t="e">
        <f>'N3.2'!P26-#REF!</f>
        <v>#REF!</v>
      </c>
      <c r="Q25" s="41" t="e">
        <f>'N3.2'!Q26-#REF!</f>
        <v>#REF!</v>
      </c>
      <c r="R25" s="41" t="e">
        <f>'N3.2'!R26-#REF!</f>
        <v>#REF!</v>
      </c>
      <c r="S25" s="41" t="e">
        <f>'N3.2'!S26-#REF!</f>
        <v>#REF!</v>
      </c>
      <c r="T25" s="41" t="e">
        <f>'N3.2'!T26-#REF!</f>
        <v>#REF!</v>
      </c>
    </row>
    <row r="26" spans="1:20" ht="25.5" hidden="1" customHeight="1">
      <c r="A26" s="121" t="e">
        <f t="shared" si="0"/>
        <v>#REF!</v>
      </c>
      <c r="B26" s="34"/>
      <c r="C26" s="34" t="s">
        <v>62</v>
      </c>
      <c r="D26" s="53" t="s">
        <v>63</v>
      </c>
      <c r="E26" s="51" t="e">
        <f>'N3.2'!E27-#REF!</f>
        <v>#REF!</v>
      </c>
      <c r="F26" s="71" t="e">
        <f>'N3.2'!F27-#REF!</f>
        <v>#REF!</v>
      </c>
      <c r="G26" s="71" t="e">
        <f>'N3.2'!G27-#REF!</f>
        <v>#REF!</v>
      </c>
      <c r="H26" s="71" t="e">
        <f>'N3.2'!H27-#REF!</f>
        <v>#REF!</v>
      </c>
      <c r="I26" s="51" t="e">
        <f>'N3.2'!I27-#REF!</f>
        <v>#REF!</v>
      </c>
      <c r="J26" s="71" t="e">
        <f>'N3.2'!J27-#REF!</f>
        <v>#REF!</v>
      </c>
      <c r="K26" s="71" t="e">
        <f>'N3.2'!K27-#REF!</f>
        <v>#REF!</v>
      </c>
      <c r="L26" s="71" t="e">
        <f>'N3.2'!L27-#REF!</f>
        <v>#REF!</v>
      </c>
      <c r="M26" s="51" t="e">
        <f>'N3.2'!M27-#REF!</f>
        <v>#REF!</v>
      </c>
      <c r="N26" s="71" t="e">
        <f>'N3.2'!N27-#REF!</f>
        <v>#REF!</v>
      </c>
      <c r="O26" s="71" t="e">
        <f>'N3.2'!O27-#REF!</f>
        <v>#REF!</v>
      </c>
      <c r="P26" s="71" t="e">
        <f>'N3.2'!P27-#REF!</f>
        <v>#REF!</v>
      </c>
      <c r="Q26" s="51" t="e">
        <f>'N3.2'!Q27-#REF!</f>
        <v>#REF!</v>
      </c>
      <c r="R26" s="71" t="e">
        <f>'N3.2'!R27-#REF!</f>
        <v>#REF!</v>
      </c>
      <c r="S26" s="71" t="e">
        <f>'N3.2'!S27-#REF!</f>
        <v>#REF!</v>
      </c>
      <c r="T26" s="71" t="e">
        <f>'N3.2'!T27-#REF!</f>
        <v>#REF!</v>
      </c>
    </row>
    <row r="27" spans="1:20" ht="33" hidden="1" customHeight="1">
      <c r="A27" s="121" t="e">
        <f t="shared" si="0"/>
        <v>#REF!</v>
      </c>
      <c r="B27" s="34"/>
      <c r="C27" s="34" t="s">
        <v>64</v>
      </c>
      <c r="D27" s="53" t="s">
        <v>65</v>
      </c>
      <c r="E27" s="51" t="e">
        <f>'N3.2'!E28-#REF!</f>
        <v>#REF!</v>
      </c>
      <c r="F27" s="71" t="e">
        <f>'N3.2'!F28-#REF!</f>
        <v>#REF!</v>
      </c>
      <c r="G27" s="71" t="e">
        <f>'N3.2'!G28-#REF!</f>
        <v>#REF!</v>
      </c>
      <c r="H27" s="71" t="e">
        <f>'N3.2'!H28-#REF!</f>
        <v>#REF!</v>
      </c>
      <c r="I27" s="51" t="e">
        <f>'N3.2'!I28-#REF!</f>
        <v>#REF!</v>
      </c>
      <c r="J27" s="71" t="e">
        <f>'N3.2'!J28-#REF!</f>
        <v>#REF!</v>
      </c>
      <c r="K27" s="71" t="e">
        <f>'N3.2'!K28-#REF!</f>
        <v>#REF!</v>
      </c>
      <c r="L27" s="71" t="e">
        <f>'N3.2'!L28-#REF!</f>
        <v>#REF!</v>
      </c>
      <c r="M27" s="51" t="e">
        <f>'N3.2'!M28-#REF!</f>
        <v>#REF!</v>
      </c>
      <c r="N27" s="71" t="e">
        <f>'N3.2'!N28-#REF!</f>
        <v>#REF!</v>
      </c>
      <c r="O27" s="71" t="e">
        <f>'N3.2'!O28-#REF!</f>
        <v>#REF!</v>
      </c>
      <c r="P27" s="71" t="e">
        <f>'N3.2'!P28-#REF!</f>
        <v>#REF!</v>
      </c>
      <c r="Q27" s="51" t="e">
        <f>'N3.2'!Q28-#REF!</f>
        <v>#REF!</v>
      </c>
      <c r="R27" s="71" t="e">
        <f>'N3.2'!R28-#REF!</f>
        <v>#REF!</v>
      </c>
      <c r="S27" s="71" t="e">
        <f>'N3.2'!S28-#REF!</f>
        <v>#REF!</v>
      </c>
      <c r="T27" s="71" t="e">
        <f>'N3.2'!T28-#REF!</f>
        <v>#REF!</v>
      </c>
    </row>
    <row r="28" spans="1:20" ht="21.75" hidden="1" customHeight="1">
      <c r="A28" s="121" t="e">
        <f t="shared" si="0"/>
        <v>#REF!</v>
      </c>
      <c r="B28" s="34"/>
      <c r="C28" s="34" t="s">
        <v>66</v>
      </c>
      <c r="D28" s="53" t="s">
        <v>67</v>
      </c>
      <c r="E28" s="51" t="e">
        <f>'N3.2'!E29-#REF!</f>
        <v>#REF!</v>
      </c>
      <c r="F28" s="71" t="e">
        <f>'N3.2'!F29-#REF!</f>
        <v>#REF!</v>
      </c>
      <c r="G28" s="71" t="e">
        <f>'N3.2'!G29-#REF!</f>
        <v>#REF!</v>
      </c>
      <c r="H28" s="71" t="e">
        <f>'N3.2'!H29-#REF!</f>
        <v>#REF!</v>
      </c>
      <c r="I28" s="51" t="e">
        <f>'N3.2'!I29-#REF!</f>
        <v>#REF!</v>
      </c>
      <c r="J28" s="71" t="e">
        <f>'N3.2'!J29-#REF!</f>
        <v>#REF!</v>
      </c>
      <c r="K28" s="71" t="e">
        <f>'N3.2'!K29-#REF!</f>
        <v>#REF!</v>
      </c>
      <c r="L28" s="71" t="e">
        <f>'N3.2'!L29-#REF!</f>
        <v>#REF!</v>
      </c>
      <c r="M28" s="51" t="e">
        <f>'N3.2'!M29-#REF!</f>
        <v>#REF!</v>
      </c>
      <c r="N28" s="71" t="e">
        <f>'N3.2'!N29-#REF!</f>
        <v>#REF!</v>
      </c>
      <c r="O28" s="71" t="e">
        <f>'N3.2'!O29-#REF!</f>
        <v>#REF!</v>
      </c>
      <c r="P28" s="71" t="e">
        <f>'N3.2'!P29-#REF!</f>
        <v>#REF!</v>
      </c>
      <c r="Q28" s="51" t="e">
        <f>'N3.2'!Q29-#REF!</f>
        <v>#REF!</v>
      </c>
      <c r="R28" s="71" t="e">
        <f>'N3.2'!R29-#REF!</f>
        <v>#REF!</v>
      </c>
      <c r="S28" s="71" t="e">
        <f>'N3.2'!S29-#REF!</f>
        <v>#REF!</v>
      </c>
      <c r="T28" s="71" t="e">
        <f>'N3.2'!T29-#REF!</f>
        <v>#REF!</v>
      </c>
    </row>
    <row r="29" spans="1:20" ht="21" hidden="1" customHeight="1">
      <c r="A29" s="121" t="e">
        <f t="shared" si="0"/>
        <v>#REF!</v>
      </c>
      <c r="B29" s="34"/>
      <c r="C29" s="34" t="s">
        <v>68</v>
      </c>
      <c r="D29" s="53" t="s">
        <v>69</v>
      </c>
      <c r="E29" s="51" t="e">
        <f>'N3.2'!E30-#REF!</f>
        <v>#REF!</v>
      </c>
      <c r="F29" s="71" t="e">
        <f>'N3.2'!F30-#REF!</f>
        <v>#REF!</v>
      </c>
      <c r="G29" s="71" t="e">
        <f>'N3.2'!G30-#REF!</f>
        <v>#REF!</v>
      </c>
      <c r="H29" s="71" t="e">
        <f>'N3.2'!H30-#REF!</f>
        <v>#REF!</v>
      </c>
      <c r="I29" s="51" t="e">
        <f>'N3.2'!I30-#REF!</f>
        <v>#REF!</v>
      </c>
      <c r="J29" s="71" t="e">
        <f>'N3.2'!J30-#REF!</f>
        <v>#REF!</v>
      </c>
      <c r="K29" s="71" t="e">
        <f>'N3.2'!K30-#REF!</f>
        <v>#REF!</v>
      </c>
      <c r="L29" s="71" t="e">
        <f>'N3.2'!L30-#REF!</f>
        <v>#REF!</v>
      </c>
      <c r="M29" s="51" t="e">
        <f>'N3.2'!M30-#REF!</f>
        <v>#REF!</v>
      </c>
      <c r="N29" s="71" t="e">
        <f>'N3.2'!N30-#REF!</f>
        <v>#REF!</v>
      </c>
      <c r="O29" s="71" t="e">
        <f>'N3.2'!O30-#REF!</f>
        <v>#REF!</v>
      </c>
      <c r="P29" s="71" t="e">
        <f>'N3.2'!P30-#REF!</f>
        <v>#REF!</v>
      </c>
      <c r="Q29" s="51" t="e">
        <f>'N3.2'!Q30-#REF!</f>
        <v>#REF!</v>
      </c>
      <c r="R29" s="71" t="e">
        <f>'N3.2'!R30-#REF!</f>
        <v>#REF!</v>
      </c>
      <c r="S29" s="71" t="e">
        <f>'N3.2'!S30-#REF!</f>
        <v>#REF!</v>
      </c>
      <c r="T29" s="71" t="e">
        <f>'N3.2'!T30-#REF!</f>
        <v>#REF!</v>
      </c>
    </row>
    <row r="30" spans="1:20" ht="35.25" hidden="1" customHeight="1">
      <c r="A30" s="121" t="e">
        <f t="shared" si="0"/>
        <v>#REF!</v>
      </c>
      <c r="B30" s="34"/>
      <c r="C30" s="34" t="s">
        <v>70</v>
      </c>
      <c r="D30" s="53" t="s">
        <v>71</v>
      </c>
      <c r="E30" s="51" t="e">
        <f>'N3.2'!E31-#REF!</f>
        <v>#REF!</v>
      </c>
      <c r="F30" s="71" t="e">
        <f>'N3.2'!F31-#REF!</f>
        <v>#REF!</v>
      </c>
      <c r="G30" s="71" t="e">
        <f>'N3.2'!G31-#REF!</f>
        <v>#REF!</v>
      </c>
      <c r="H30" s="71" t="e">
        <f>'N3.2'!H31-#REF!</f>
        <v>#REF!</v>
      </c>
      <c r="I30" s="51" t="e">
        <f>'N3.2'!I31-#REF!</f>
        <v>#REF!</v>
      </c>
      <c r="J30" s="71" t="e">
        <f>'N3.2'!J31-#REF!</f>
        <v>#REF!</v>
      </c>
      <c r="K30" s="71" t="e">
        <f>'N3.2'!K31-#REF!</f>
        <v>#REF!</v>
      </c>
      <c r="L30" s="71" t="e">
        <f>'N3.2'!L31-#REF!</f>
        <v>#REF!</v>
      </c>
      <c r="M30" s="51" t="e">
        <f>'N3.2'!M31-#REF!</f>
        <v>#REF!</v>
      </c>
      <c r="N30" s="71" t="e">
        <f>'N3.2'!N31-#REF!</f>
        <v>#REF!</v>
      </c>
      <c r="O30" s="71" t="e">
        <f>'N3.2'!O31-#REF!</f>
        <v>#REF!</v>
      </c>
      <c r="P30" s="71" t="e">
        <f>'N3.2'!P31-#REF!</f>
        <v>#REF!</v>
      </c>
      <c r="Q30" s="51" t="e">
        <f>'N3.2'!Q31-#REF!</f>
        <v>#REF!</v>
      </c>
      <c r="R30" s="71" t="e">
        <f>'N3.2'!R31-#REF!</f>
        <v>#REF!</v>
      </c>
      <c r="S30" s="71" t="e">
        <f>'N3.2'!S31-#REF!</f>
        <v>#REF!</v>
      </c>
      <c r="T30" s="71" t="e">
        <f>'N3.2'!T31-#REF!</f>
        <v>#REF!</v>
      </c>
    </row>
    <row r="31" spans="1:20" ht="33" hidden="1" customHeight="1">
      <c r="A31" s="121" t="e">
        <f t="shared" si="0"/>
        <v>#REF!</v>
      </c>
      <c r="B31" s="34"/>
      <c r="C31" s="34" t="s">
        <v>72</v>
      </c>
      <c r="D31" s="53" t="s">
        <v>73</v>
      </c>
      <c r="E31" s="51" t="e">
        <f>'N3.2'!E32-#REF!</f>
        <v>#REF!</v>
      </c>
      <c r="F31" s="71" t="e">
        <f>'N3.2'!F32-#REF!</f>
        <v>#REF!</v>
      </c>
      <c r="G31" s="71" t="e">
        <f>'N3.2'!G32-#REF!</f>
        <v>#REF!</v>
      </c>
      <c r="H31" s="71" t="e">
        <f>'N3.2'!H32-#REF!</f>
        <v>#REF!</v>
      </c>
      <c r="I31" s="51" t="e">
        <f>'N3.2'!I32-#REF!</f>
        <v>#REF!</v>
      </c>
      <c r="J31" s="71" t="e">
        <f>'N3.2'!J32-#REF!</f>
        <v>#REF!</v>
      </c>
      <c r="K31" s="71" t="e">
        <f>'N3.2'!K32-#REF!</f>
        <v>#REF!</v>
      </c>
      <c r="L31" s="71" t="e">
        <f>'N3.2'!L32-#REF!</f>
        <v>#REF!</v>
      </c>
      <c r="M31" s="51" t="e">
        <f>'N3.2'!M32-#REF!</f>
        <v>#REF!</v>
      </c>
      <c r="N31" s="71" t="e">
        <f>'N3.2'!N32-#REF!</f>
        <v>#REF!</v>
      </c>
      <c r="O31" s="71" t="e">
        <f>'N3.2'!O32-#REF!</f>
        <v>#REF!</v>
      </c>
      <c r="P31" s="71" t="e">
        <f>'N3.2'!P32-#REF!</f>
        <v>#REF!</v>
      </c>
      <c r="Q31" s="51" t="e">
        <f>'N3.2'!Q32-#REF!</f>
        <v>#REF!</v>
      </c>
      <c r="R31" s="71" t="e">
        <f>'N3.2'!R32-#REF!</f>
        <v>#REF!</v>
      </c>
      <c r="S31" s="71" t="e">
        <f>'N3.2'!S32-#REF!</f>
        <v>#REF!</v>
      </c>
      <c r="T31" s="71" t="e">
        <f>'N3.2'!T32-#REF!</f>
        <v>#REF!</v>
      </c>
    </row>
    <row r="32" spans="1:20" ht="33.75" hidden="1" customHeight="1">
      <c r="A32" s="121" t="e">
        <f t="shared" si="0"/>
        <v>#REF!</v>
      </c>
      <c r="B32" s="34"/>
      <c r="C32" s="34" t="s">
        <v>74</v>
      </c>
      <c r="D32" s="53" t="s">
        <v>75</v>
      </c>
      <c r="E32" s="51" t="e">
        <f>'N3.2'!E33-#REF!</f>
        <v>#REF!</v>
      </c>
      <c r="F32" s="71" t="e">
        <f>'N3.2'!F33-#REF!</f>
        <v>#REF!</v>
      </c>
      <c r="G32" s="71" t="e">
        <f>'N3.2'!G33-#REF!</f>
        <v>#REF!</v>
      </c>
      <c r="H32" s="71" t="e">
        <f>'N3.2'!H33-#REF!</f>
        <v>#REF!</v>
      </c>
      <c r="I32" s="51" t="e">
        <f>'N3.2'!I33-#REF!</f>
        <v>#REF!</v>
      </c>
      <c r="J32" s="71" t="e">
        <f>'N3.2'!J33-#REF!</f>
        <v>#REF!</v>
      </c>
      <c r="K32" s="71" t="e">
        <f>'N3.2'!K33-#REF!</f>
        <v>#REF!</v>
      </c>
      <c r="L32" s="71" t="e">
        <f>'N3.2'!L33-#REF!</f>
        <v>#REF!</v>
      </c>
      <c r="M32" s="51" t="e">
        <f>'N3.2'!M33-#REF!</f>
        <v>#REF!</v>
      </c>
      <c r="N32" s="71" t="e">
        <f>'N3.2'!N33-#REF!</f>
        <v>#REF!</v>
      </c>
      <c r="O32" s="71" t="e">
        <f>'N3.2'!O33-#REF!</f>
        <v>#REF!</v>
      </c>
      <c r="P32" s="71" t="e">
        <f>'N3.2'!P33-#REF!</f>
        <v>#REF!</v>
      </c>
      <c r="Q32" s="51" t="e">
        <f>'N3.2'!Q33-#REF!</f>
        <v>#REF!</v>
      </c>
      <c r="R32" s="71" t="e">
        <f>'N3.2'!R33-#REF!</f>
        <v>#REF!</v>
      </c>
      <c r="S32" s="71" t="e">
        <f>'N3.2'!S33-#REF!</f>
        <v>#REF!</v>
      </c>
      <c r="T32" s="71" t="e">
        <f>'N3.2'!T33-#REF!</f>
        <v>#REF!</v>
      </c>
    </row>
    <row r="33" spans="1:20" ht="42.75" hidden="1" customHeight="1">
      <c r="A33" s="121" t="e">
        <f t="shared" si="0"/>
        <v>#REF!</v>
      </c>
      <c r="B33" s="34"/>
      <c r="C33" s="34" t="s">
        <v>76</v>
      </c>
      <c r="D33" s="53" t="s">
        <v>77</v>
      </c>
      <c r="E33" s="51" t="e">
        <f>'N3.2'!E34-#REF!</f>
        <v>#REF!</v>
      </c>
      <c r="F33" s="71" t="e">
        <f>'N3.2'!F34-#REF!</f>
        <v>#REF!</v>
      </c>
      <c r="G33" s="71" t="e">
        <f>'N3.2'!G34-#REF!</f>
        <v>#REF!</v>
      </c>
      <c r="H33" s="71" t="e">
        <f>'N3.2'!H34-#REF!</f>
        <v>#REF!</v>
      </c>
      <c r="I33" s="51" t="e">
        <f>'N3.2'!I34-#REF!</f>
        <v>#REF!</v>
      </c>
      <c r="J33" s="71" t="e">
        <f>'N3.2'!J34-#REF!</f>
        <v>#REF!</v>
      </c>
      <c r="K33" s="71" t="e">
        <f>'N3.2'!K34-#REF!</f>
        <v>#REF!</v>
      </c>
      <c r="L33" s="71" t="e">
        <f>'N3.2'!L34-#REF!</f>
        <v>#REF!</v>
      </c>
      <c r="M33" s="51" t="e">
        <f>'N3.2'!M34-#REF!</f>
        <v>#REF!</v>
      </c>
      <c r="N33" s="71" t="e">
        <f>'N3.2'!N34-#REF!</f>
        <v>#REF!</v>
      </c>
      <c r="O33" s="71" t="e">
        <f>'N3.2'!O34-#REF!</f>
        <v>#REF!</v>
      </c>
      <c r="P33" s="71" t="e">
        <f>'N3.2'!P34-#REF!</f>
        <v>#REF!</v>
      </c>
      <c r="Q33" s="51" t="e">
        <f>'N3.2'!Q34-#REF!</f>
        <v>#REF!</v>
      </c>
      <c r="R33" s="71" t="e">
        <f>'N3.2'!R34-#REF!</f>
        <v>#REF!</v>
      </c>
      <c r="S33" s="71" t="e">
        <f>'N3.2'!S34-#REF!</f>
        <v>#REF!</v>
      </c>
      <c r="T33" s="71" t="e">
        <f>'N3.2'!T34-#REF!</f>
        <v>#REF!</v>
      </c>
    </row>
    <row r="34" spans="1:20" ht="36.75" hidden="1" customHeight="1">
      <c r="A34" s="121" t="e">
        <f t="shared" si="0"/>
        <v>#REF!</v>
      </c>
      <c r="B34" s="34"/>
      <c r="C34" s="34" t="s">
        <v>78</v>
      </c>
      <c r="D34" s="53" t="s">
        <v>79</v>
      </c>
      <c r="E34" s="51" t="e">
        <f>'N3.2'!E35-#REF!</f>
        <v>#REF!</v>
      </c>
      <c r="F34" s="71" t="e">
        <f>'N3.2'!F35-#REF!</f>
        <v>#REF!</v>
      </c>
      <c r="G34" s="71" t="e">
        <f>'N3.2'!G35-#REF!</f>
        <v>#REF!</v>
      </c>
      <c r="H34" s="71" t="e">
        <f>'N3.2'!H35-#REF!</f>
        <v>#REF!</v>
      </c>
      <c r="I34" s="51" t="e">
        <f>'N3.2'!I35-#REF!</f>
        <v>#REF!</v>
      </c>
      <c r="J34" s="71" t="e">
        <f>'N3.2'!J35-#REF!</f>
        <v>#REF!</v>
      </c>
      <c r="K34" s="71" t="e">
        <f>'N3.2'!K35-#REF!</f>
        <v>#REF!</v>
      </c>
      <c r="L34" s="71" t="e">
        <f>'N3.2'!L35-#REF!</f>
        <v>#REF!</v>
      </c>
      <c r="M34" s="51" t="e">
        <f>'N3.2'!M35-#REF!</f>
        <v>#REF!</v>
      </c>
      <c r="N34" s="71" t="e">
        <f>'N3.2'!N35-#REF!</f>
        <v>#REF!</v>
      </c>
      <c r="O34" s="71" t="e">
        <f>'N3.2'!O35-#REF!</f>
        <v>#REF!</v>
      </c>
      <c r="P34" s="71" t="e">
        <f>'N3.2'!P35-#REF!</f>
        <v>#REF!</v>
      </c>
      <c r="Q34" s="51" t="e">
        <f>'N3.2'!Q35-#REF!</f>
        <v>#REF!</v>
      </c>
      <c r="R34" s="71" t="e">
        <f>'N3.2'!R35-#REF!</f>
        <v>#REF!</v>
      </c>
      <c r="S34" s="71" t="e">
        <f>'N3.2'!S35-#REF!</f>
        <v>#REF!</v>
      </c>
      <c r="T34" s="71" t="e">
        <f>'N3.2'!T35-#REF!</f>
        <v>#REF!</v>
      </c>
    </row>
    <row r="35" spans="1:20" ht="27" hidden="1" customHeight="1">
      <c r="A35" s="121" t="e">
        <f t="shared" si="0"/>
        <v>#REF!</v>
      </c>
      <c r="B35" s="34"/>
      <c r="C35" s="34" t="s">
        <v>80</v>
      </c>
      <c r="D35" s="53" t="s">
        <v>81</v>
      </c>
      <c r="E35" s="51" t="e">
        <f>'N3.2'!E36-#REF!</f>
        <v>#REF!</v>
      </c>
      <c r="F35" s="71" t="e">
        <f>'N3.2'!F36-#REF!</f>
        <v>#REF!</v>
      </c>
      <c r="G35" s="71" t="e">
        <f>'N3.2'!G36-#REF!</f>
        <v>#REF!</v>
      </c>
      <c r="H35" s="71" t="e">
        <f>'N3.2'!H36-#REF!</f>
        <v>#REF!</v>
      </c>
      <c r="I35" s="51" t="e">
        <f>'N3.2'!I36-#REF!</f>
        <v>#REF!</v>
      </c>
      <c r="J35" s="71" t="e">
        <f>'N3.2'!J36-#REF!</f>
        <v>#REF!</v>
      </c>
      <c r="K35" s="71" t="e">
        <f>'N3.2'!K36-#REF!</f>
        <v>#REF!</v>
      </c>
      <c r="L35" s="71" t="e">
        <f>'N3.2'!L36-#REF!</f>
        <v>#REF!</v>
      </c>
      <c r="M35" s="51" t="e">
        <f>'N3.2'!M36-#REF!</f>
        <v>#REF!</v>
      </c>
      <c r="N35" s="71" t="e">
        <f>'N3.2'!N36-#REF!</f>
        <v>#REF!</v>
      </c>
      <c r="O35" s="71" t="e">
        <f>'N3.2'!O36-#REF!</f>
        <v>#REF!</v>
      </c>
      <c r="P35" s="71" t="e">
        <f>'N3.2'!P36-#REF!</f>
        <v>#REF!</v>
      </c>
      <c r="Q35" s="51" t="e">
        <f>'N3.2'!Q36-#REF!</f>
        <v>#REF!</v>
      </c>
      <c r="R35" s="71" t="e">
        <f>'N3.2'!R36-#REF!</f>
        <v>#REF!</v>
      </c>
      <c r="S35" s="71" t="e">
        <f>'N3.2'!S36-#REF!</f>
        <v>#REF!</v>
      </c>
      <c r="T35" s="71" t="e">
        <f>'N3.2'!T36-#REF!</f>
        <v>#REF!</v>
      </c>
    </row>
    <row r="36" spans="1:20" ht="28.5" hidden="1" customHeight="1">
      <c r="A36" s="121" t="e">
        <f t="shared" si="0"/>
        <v>#REF!</v>
      </c>
      <c r="B36" s="34"/>
      <c r="C36" s="34" t="s">
        <v>82</v>
      </c>
      <c r="D36" s="53" t="s">
        <v>83</v>
      </c>
      <c r="E36" s="51" t="e">
        <f>'N3.2'!E37-#REF!</f>
        <v>#REF!</v>
      </c>
      <c r="F36" s="71" t="e">
        <f>'N3.2'!F37-#REF!</f>
        <v>#REF!</v>
      </c>
      <c r="G36" s="71" t="e">
        <f>'N3.2'!G37-#REF!</f>
        <v>#REF!</v>
      </c>
      <c r="H36" s="71" t="e">
        <f>'N3.2'!H37-#REF!</f>
        <v>#REF!</v>
      </c>
      <c r="I36" s="51" t="e">
        <f>'N3.2'!I37-#REF!</f>
        <v>#REF!</v>
      </c>
      <c r="J36" s="71" t="e">
        <f>'N3.2'!J37-#REF!</f>
        <v>#REF!</v>
      </c>
      <c r="K36" s="71" t="e">
        <f>'N3.2'!K37-#REF!</f>
        <v>#REF!</v>
      </c>
      <c r="L36" s="71" t="e">
        <f>'N3.2'!L37-#REF!</f>
        <v>#REF!</v>
      </c>
      <c r="M36" s="51" t="e">
        <f>'N3.2'!M37-#REF!</f>
        <v>#REF!</v>
      </c>
      <c r="N36" s="71" t="e">
        <f>'N3.2'!N37-#REF!</f>
        <v>#REF!</v>
      </c>
      <c r="O36" s="71" t="e">
        <f>'N3.2'!O37-#REF!</f>
        <v>#REF!</v>
      </c>
      <c r="P36" s="71" t="e">
        <f>'N3.2'!P37-#REF!</f>
        <v>#REF!</v>
      </c>
      <c r="Q36" s="51" t="e">
        <f>'N3.2'!Q37-#REF!</f>
        <v>#REF!</v>
      </c>
      <c r="R36" s="71" t="e">
        <f>'N3.2'!R37-#REF!</f>
        <v>#REF!</v>
      </c>
      <c r="S36" s="71" t="e">
        <f>'N3.2'!S37-#REF!</f>
        <v>#REF!</v>
      </c>
      <c r="T36" s="71" t="e">
        <f>'N3.2'!T37-#REF!</f>
        <v>#REF!</v>
      </c>
    </row>
    <row r="37" spans="1:20" ht="20.25" hidden="1" customHeight="1">
      <c r="A37" s="121" t="e">
        <f t="shared" si="0"/>
        <v>#REF!</v>
      </c>
      <c r="B37" s="34"/>
      <c r="C37" s="34" t="s">
        <v>84</v>
      </c>
      <c r="D37" s="53" t="s">
        <v>85</v>
      </c>
      <c r="E37" s="51" t="e">
        <f>'N3.2'!E38-#REF!</f>
        <v>#REF!</v>
      </c>
      <c r="F37" s="71" t="e">
        <f>'N3.2'!F38-#REF!</f>
        <v>#REF!</v>
      </c>
      <c r="G37" s="71" t="e">
        <f>'N3.2'!G38-#REF!</f>
        <v>#REF!</v>
      </c>
      <c r="H37" s="71" t="e">
        <f>'N3.2'!H38-#REF!</f>
        <v>#REF!</v>
      </c>
      <c r="I37" s="51" t="e">
        <f>'N3.2'!I38-#REF!</f>
        <v>#REF!</v>
      </c>
      <c r="J37" s="71" t="e">
        <f>'N3.2'!J38-#REF!</f>
        <v>#REF!</v>
      </c>
      <c r="K37" s="71" t="e">
        <f>'N3.2'!K38-#REF!</f>
        <v>#REF!</v>
      </c>
      <c r="L37" s="71" t="e">
        <f>'N3.2'!L38-#REF!</f>
        <v>#REF!</v>
      </c>
      <c r="M37" s="51" t="e">
        <f>'N3.2'!M38-#REF!</f>
        <v>#REF!</v>
      </c>
      <c r="N37" s="71" t="e">
        <f>'N3.2'!N38-#REF!</f>
        <v>#REF!</v>
      </c>
      <c r="O37" s="71" t="e">
        <f>'N3.2'!O38-#REF!</f>
        <v>#REF!</v>
      </c>
      <c r="P37" s="71" t="e">
        <f>'N3.2'!P38-#REF!</f>
        <v>#REF!</v>
      </c>
      <c r="Q37" s="51" t="e">
        <f>'N3.2'!Q38-#REF!</f>
        <v>#REF!</v>
      </c>
      <c r="R37" s="71" t="e">
        <f>'N3.2'!R38-#REF!</f>
        <v>#REF!</v>
      </c>
      <c r="S37" s="71" t="e">
        <f>'N3.2'!S38-#REF!</f>
        <v>#REF!</v>
      </c>
      <c r="T37" s="71" t="e">
        <f>'N3.2'!T38-#REF!</f>
        <v>#REF!</v>
      </c>
    </row>
    <row r="38" spans="1:20" ht="28.5" hidden="1">
      <c r="A38" s="121" t="e">
        <f t="shared" si="0"/>
        <v>#REF!</v>
      </c>
      <c r="B38" s="34"/>
      <c r="C38" s="34" t="s">
        <v>86</v>
      </c>
      <c r="D38" s="53" t="s">
        <v>87</v>
      </c>
      <c r="E38" s="51" t="e">
        <f>'N3.2'!E39-#REF!</f>
        <v>#REF!</v>
      </c>
      <c r="F38" s="71" t="e">
        <f>'N3.2'!F39-#REF!</f>
        <v>#REF!</v>
      </c>
      <c r="G38" s="71" t="e">
        <f>'N3.2'!G39-#REF!</f>
        <v>#REF!</v>
      </c>
      <c r="H38" s="71" t="e">
        <f>'N3.2'!H39-#REF!</f>
        <v>#REF!</v>
      </c>
      <c r="I38" s="51" t="e">
        <f>'N3.2'!I39-#REF!</f>
        <v>#REF!</v>
      </c>
      <c r="J38" s="71" t="e">
        <f>'N3.2'!J39-#REF!</f>
        <v>#REF!</v>
      </c>
      <c r="K38" s="71" t="e">
        <f>'N3.2'!K39-#REF!</f>
        <v>#REF!</v>
      </c>
      <c r="L38" s="71" t="e">
        <f>'N3.2'!L39-#REF!</f>
        <v>#REF!</v>
      </c>
      <c r="M38" s="51" t="e">
        <f>'N3.2'!M39-#REF!</f>
        <v>#REF!</v>
      </c>
      <c r="N38" s="71" t="e">
        <f>'N3.2'!N39-#REF!</f>
        <v>#REF!</v>
      </c>
      <c r="O38" s="71" t="e">
        <f>'N3.2'!O39-#REF!</f>
        <v>#REF!</v>
      </c>
      <c r="P38" s="71" t="e">
        <f>'N3.2'!P39-#REF!</f>
        <v>#REF!</v>
      </c>
      <c r="Q38" s="51" t="e">
        <f>'N3.2'!Q39-#REF!</f>
        <v>#REF!</v>
      </c>
      <c r="R38" s="71" t="e">
        <f>'N3.2'!R39-#REF!</f>
        <v>#REF!</v>
      </c>
      <c r="S38" s="71" t="e">
        <f>'N3.2'!S39-#REF!</f>
        <v>#REF!</v>
      </c>
      <c r="T38" s="71" t="e">
        <f>'N3.2'!T39-#REF!</f>
        <v>#REF!</v>
      </c>
    </row>
    <row r="39" spans="1:20" ht="23.25" hidden="1" customHeight="1">
      <c r="A39" s="121" t="e">
        <f t="shared" si="0"/>
        <v>#REF!</v>
      </c>
      <c r="B39" s="34"/>
      <c r="C39" s="34" t="s">
        <v>88</v>
      </c>
      <c r="D39" s="55" t="s">
        <v>89</v>
      </c>
      <c r="E39" s="51" t="e">
        <f>'N3.2'!E40-#REF!</f>
        <v>#REF!</v>
      </c>
      <c r="F39" s="71" t="e">
        <f>'N3.2'!F40-#REF!</f>
        <v>#REF!</v>
      </c>
      <c r="G39" s="71" t="e">
        <f>'N3.2'!G40-#REF!</f>
        <v>#REF!</v>
      </c>
      <c r="H39" s="71" t="e">
        <f>'N3.2'!H40-#REF!</f>
        <v>#REF!</v>
      </c>
      <c r="I39" s="51" t="e">
        <f>'N3.2'!I40-#REF!</f>
        <v>#REF!</v>
      </c>
      <c r="J39" s="71" t="e">
        <f>'N3.2'!J40-#REF!</f>
        <v>#REF!</v>
      </c>
      <c r="K39" s="71" t="e">
        <f>'N3.2'!K40-#REF!</f>
        <v>#REF!</v>
      </c>
      <c r="L39" s="71" t="e">
        <f>'N3.2'!L40-#REF!</f>
        <v>#REF!</v>
      </c>
      <c r="M39" s="51" t="e">
        <f>'N3.2'!M40-#REF!</f>
        <v>#REF!</v>
      </c>
      <c r="N39" s="71" t="e">
        <f>'N3.2'!N40-#REF!</f>
        <v>#REF!</v>
      </c>
      <c r="O39" s="71" t="e">
        <f>'N3.2'!O40-#REF!</f>
        <v>#REF!</v>
      </c>
      <c r="P39" s="71" t="e">
        <f>'N3.2'!P40-#REF!</f>
        <v>#REF!</v>
      </c>
      <c r="Q39" s="51" t="e">
        <f>'N3.2'!Q40-#REF!</f>
        <v>#REF!</v>
      </c>
      <c r="R39" s="71" t="e">
        <f>'N3.2'!R40-#REF!</f>
        <v>#REF!</v>
      </c>
      <c r="S39" s="71" t="e">
        <f>'N3.2'!S40-#REF!</f>
        <v>#REF!</v>
      </c>
      <c r="T39" s="71" t="e">
        <f>'N3.2'!T40-#REF!</f>
        <v>#REF!</v>
      </c>
    </row>
    <row r="40" spans="1:20" ht="36" hidden="1" customHeight="1">
      <c r="A40" s="121" t="e">
        <f t="shared" si="0"/>
        <v>#REF!</v>
      </c>
      <c r="B40" s="34" t="s">
        <v>90</v>
      </c>
      <c r="C40" s="34" t="s">
        <v>91</v>
      </c>
      <c r="D40" s="56" t="s">
        <v>92</v>
      </c>
      <c r="E40" s="51" t="e">
        <f>'N3.2'!E41-#REF!</f>
        <v>#REF!</v>
      </c>
      <c r="F40" s="93" t="e">
        <f>'N3.2'!F41-#REF!</f>
        <v>#REF!</v>
      </c>
      <c r="G40" s="51" t="e">
        <f>'N3.2'!G41-#REF!</f>
        <v>#REF!</v>
      </c>
      <c r="H40" s="51" t="e">
        <f>'N3.2'!H41-#REF!</f>
        <v>#REF!</v>
      </c>
      <c r="I40" s="51" t="e">
        <f>'N3.2'!I41-#REF!</f>
        <v>#REF!</v>
      </c>
      <c r="J40" s="93" t="e">
        <f>'N3.2'!J41-#REF!</f>
        <v>#REF!</v>
      </c>
      <c r="K40" s="51" t="e">
        <f>'N3.2'!K41-#REF!</f>
        <v>#REF!</v>
      </c>
      <c r="L40" s="51" t="e">
        <f>'N3.2'!L41-#REF!</f>
        <v>#REF!</v>
      </c>
      <c r="M40" s="51" t="e">
        <f>'N3.2'!M41-#REF!</f>
        <v>#REF!</v>
      </c>
      <c r="N40" s="93" t="e">
        <f>'N3.2'!N41-#REF!</f>
        <v>#REF!</v>
      </c>
      <c r="O40" s="51" t="e">
        <f>'N3.2'!O41-#REF!</f>
        <v>#REF!</v>
      </c>
      <c r="P40" s="51" t="e">
        <f>'N3.2'!P41-#REF!</f>
        <v>#REF!</v>
      </c>
      <c r="Q40" s="51" t="e">
        <f>'N3.2'!Q41-#REF!</f>
        <v>#REF!</v>
      </c>
      <c r="R40" s="93" t="e">
        <f>'N3.2'!R41-#REF!</f>
        <v>#REF!</v>
      </c>
      <c r="S40" s="51" t="e">
        <f>'N3.2'!S41-#REF!</f>
        <v>#REF!</v>
      </c>
      <c r="T40" s="51" t="e">
        <f>'N3.2'!T41-#REF!</f>
        <v>#REF!</v>
      </c>
    </row>
    <row r="41" spans="1:20" ht="18" hidden="1" customHeight="1">
      <c r="A41" s="121" t="e">
        <f t="shared" si="0"/>
        <v>#REF!</v>
      </c>
      <c r="B41" s="34"/>
      <c r="C41" s="34" t="s">
        <v>354</v>
      </c>
      <c r="D41" s="39" t="s">
        <v>27</v>
      </c>
      <c r="E41" s="41" t="e">
        <f>'N3.2'!E42-#REF!</f>
        <v>#REF!</v>
      </c>
      <c r="F41" s="41" t="e">
        <f>'N3.2'!F42-#REF!</f>
        <v>#REF!</v>
      </c>
      <c r="G41" s="41" t="e">
        <f>'N3.2'!G42-#REF!</f>
        <v>#REF!</v>
      </c>
      <c r="H41" s="41" t="e">
        <f>'N3.2'!H42-#REF!</f>
        <v>#REF!</v>
      </c>
      <c r="I41" s="41" t="e">
        <f>'N3.2'!I42-#REF!</f>
        <v>#REF!</v>
      </c>
      <c r="J41" s="41" t="e">
        <f>'N3.2'!J42-#REF!</f>
        <v>#REF!</v>
      </c>
      <c r="K41" s="41" t="e">
        <f>'N3.2'!K42-#REF!</f>
        <v>#REF!</v>
      </c>
      <c r="L41" s="41" t="e">
        <f>'N3.2'!L42-#REF!</f>
        <v>#REF!</v>
      </c>
      <c r="M41" s="41" t="e">
        <f>'N3.2'!M42-#REF!</f>
        <v>#REF!</v>
      </c>
      <c r="N41" s="41" t="e">
        <f>'N3.2'!N42-#REF!</f>
        <v>#REF!</v>
      </c>
      <c r="O41" s="41" t="e">
        <f>'N3.2'!O42-#REF!</f>
        <v>#REF!</v>
      </c>
      <c r="P41" s="41" t="e">
        <f>'N3.2'!P42-#REF!</f>
        <v>#REF!</v>
      </c>
      <c r="Q41" s="41" t="e">
        <f>'N3.2'!Q42-#REF!</f>
        <v>#REF!</v>
      </c>
      <c r="R41" s="41" t="e">
        <f>'N3.2'!R42-#REF!</f>
        <v>#REF!</v>
      </c>
      <c r="S41" s="41" t="e">
        <f>'N3.2'!S42-#REF!</f>
        <v>#REF!</v>
      </c>
      <c r="T41" s="41" t="e">
        <f>'N3.2'!T42-#REF!</f>
        <v>#REF!</v>
      </c>
    </row>
    <row r="42" spans="1:20" ht="29.45" hidden="1" customHeight="1">
      <c r="A42" s="121" t="e">
        <f t="shared" si="0"/>
        <v>#REF!</v>
      </c>
      <c r="B42" s="34" t="s">
        <v>93</v>
      </c>
      <c r="C42" s="34" t="s">
        <v>94</v>
      </c>
      <c r="D42" s="56" t="s">
        <v>95</v>
      </c>
      <c r="E42" s="37" t="e">
        <f>'N3.2'!E43-#REF!</f>
        <v>#REF!</v>
      </c>
      <c r="F42" s="37" t="e">
        <f>'N3.2'!F43-#REF!</f>
        <v>#REF!</v>
      </c>
      <c r="G42" s="37" t="e">
        <f>'N3.2'!G43-#REF!</f>
        <v>#REF!</v>
      </c>
      <c r="H42" s="37" t="e">
        <f>'N3.2'!H43-#REF!</f>
        <v>#REF!</v>
      </c>
      <c r="I42" s="37" t="e">
        <f>'N3.2'!I43-#REF!</f>
        <v>#REF!</v>
      </c>
      <c r="J42" s="37" t="e">
        <f>'N3.2'!J43-#REF!</f>
        <v>#REF!</v>
      </c>
      <c r="K42" s="37" t="e">
        <f>'N3.2'!K43-#REF!</f>
        <v>#REF!</v>
      </c>
      <c r="L42" s="37" t="e">
        <f>'N3.2'!L43-#REF!</f>
        <v>#REF!</v>
      </c>
      <c r="M42" s="37" t="e">
        <f>'N3.2'!M43-#REF!</f>
        <v>#REF!</v>
      </c>
      <c r="N42" s="37" t="e">
        <f>'N3.2'!N43-#REF!</f>
        <v>#REF!</v>
      </c>
      <c r="O42" s="37" t="e">
        <f>'N3.2'!O43-#REF!</f>
        <v>#REF!</v>
      </c>
      <c r="P42" s="37" t="e">
        <f>'N3.2'!P43-#REF!</f>
        <v>#REF!</v>
      </c>
      <c r="Q42" s="37" t="e">
        <f>'N3.2'!Q43-#REF!</f>
        <v>#REF!</v>
      </c>
      <c r="R42" s="37" t="e">
        <f>'N3.2'!R43-#REF!</f>
        <v>#REF!</v>
      </c>
      <c r="S42" s="37" t="e">
        <f>'N3.2'!S43-#REF!</f>
        <v>#REF!</v>
      </c>
      <c r="T42" s="37" t="e">
        <f>'N3.2'!T43-#REF!</f>
        <v>#REF!</v>
      </c>
    </row>
    <row r="43" spans="1:20" ht="31.5" hidden="1" customHeight="1">
      <c r="A43" s="121" t="e">
        <f t="shared" si="0"/>
        <v>#REF!</v>
      </c>
      <c r="B43" s="34"/>
      <c r="C43" s="34" t="s">
        <v>96</v>
      </c>
      <c r="D43" s="59" t="s">
        <v>97</v>
      </c>
      <c r="E43" s="51" t="e">
        <f>'N3.2'!E44-#REF!</f>
        <v>#REF!</v>
      </c>
      <c r="F43" s="71" t="e">
        <f>'N3.2'!F44-#REF!</f>
        <v>#REF!</v>
      </c>
      <c r="G43" s="71" t="e">
        <f>'N3.2'!G44-#REF!</f>
        <v>#REF!</v>
      </c>
      <c r="H43" s="71" t="e">
        <f>'N3.2'!H44-#REF!</f>
        <v>#REF!</v>
      </c>
      <c r="I43" s="51" t="e">
        <f>'N3.2'!I44-#REF!</f>
        <v>#REF!</v>
      </c>
      <c r="J43" s="71" t="e">
        <f>'N3.2'!J44-#REF!</f>
        <v>#REF!</v>
      </c>
      <c r="K43" s="71" t="e">
        <f>'N3.2'!K44-#REF!</f>
        <v>#REF!</v>
      </c>
      <c r="L43" s="71" t="e">
        <f>'N3.2'!L44-#REF!</f>
        <v>#REF!</v>
      </c>
      <c r="M43" s="51" t="e">
        <f>'N3.2'!M44-#REF!</f>
        <v>#REF!</v>
      </c>
      <c r="N43" s="71" t="e">
        <f>'N3.2'!N44-#REF!</f>
        <v>#REF!</v>
      </c>
      <c r="O43" s="71" t="e">
        <f>'N3.2'!O44-#REF!</f>
        <v>#REF!</v>
      </c>
      <c r="P43" s="71" t="e">
        <f>'N3.2'!P44-#REF!</f>
        <v>#REF!</v>
      </c>
      <c r="Q43" s="51" t="e">
        <f>'N3.2'!Q44-#REF!</f>
        <v>#REF!</v>
      </c>
      <c r="R43" s="71" t="e">
        <f>'N3.2'!R44-#REF!</f>
        <v>#REF!</v>
      </c>
      <c r="S43" s="71" t="e">
        <f>'N3.2'!S44-#REF!</f>
        <v>#REF!</v>
      </c>
      <c r="T43" s="71" t="e">
        <f>'N3.2'!T44-#REF!</f>
        <v>#REF!</v>
      </c>
    </row>
    <row r="44" spans="1:20" ht="34.5" hidden="1" customHeight="1">
      <c r="A44" s="121" t="e">
        <f t="shared" si="0"/>
        <v>#REF!</v>
      </c>
      <c r="B44" s="34"/>
      <c r="C44" s="34" t="s">
        <v>99</v>
      </c>
      <c r="D44" s="53" t="s">
        <v>100</v>
      </c>
      <c r="E44" s="51" t="e">
        <f>'N3.2'!E45-#REF!</f>
        <v>#REF!</v>
      </c>
      <c r="F44" s="71" t="e">
        <f>'N3.2'!F45-#REF!</f>
        <v>#REF!</v>
      </c>
      <c r="G44" s="71" t="e">
        <f>'N3.2'!G45-#REF!</f>
        <v>#REF!</v>
      </c>
      <c r="H44" s="71" t="e">
        <f>'N3.2'!H45-#REF!</f>
        <v>#REF!</v>
      </c>
      <c r="I44" s="51" t="e">
        <f>'N3.2'!I45-#REF!</f>
        <v>#REF!</v>
      </c>
      <c r="J44" s="71" t="e">
        <f>'N3.2'!J45-#REF!</f>
        <v>#REF!</v>
      </c>
      <c r="K44" s="71" t="e">
        <f>'N3.2'!K45-#REF!</f>
        <v>#REF!</v>
      </c>
      <c r="L44" s="71" t="e">
        <f>'N3.2'!L45-#REF!</f>
        <v>#REF!</v>
      </c>
      <c r="M44" s="51" t="e">
        <f>'N3.2'!M45-#REF!</f>
        <v>#REF!</v>
      </c>
      <c r="N44" s="71" t="e">
        <f>'N3.2'!N45-#REF!</f>
        <v>#REF!</v>
      </c>
      <c r="O44" s="71" t="e">
        <f>'N3.2'!O45-#REF!</f>
        <v>#REF!</v>
      </c>
      <c r="P44" s="71" t="e">
        <f>'N3.2'!P45-#REF!</f>
        <v>#REF!</v>
      </c>
      <c r="Q44" s="51" t="e">
        <f>'N3.2'!Q45-#REF!</f>
        <v>#REF!</v>
      </c>
      <c r="R44" s="71" t="e">
        <f>'N3.2'!R45-#REF!</f>
        <v>#REF!</v>
      </c>
      <c r="S44" s="71" t="e">
        <f>'N3.2'!S45-#REF!</f>
        <v>#REF!</v>
      </c>
      <c r="T44" s="71" t="e">
        <f>'N3.2'!T45-#REF!</f>
        <v>#REF!</v>
      </c>
    </row>
    <row r="45" spans="1:20" ht="31.15" hidden="1" customHeight="1">
      <c r="A45" s="121" t="e">
        <f t="shared" si="0"/>
        <v>#REF!</v>
      </c>
      <c r="B45" s="34"/>
      <c r="C45" s="34" t="s">
        <v>101</v>
      </c>
      <c r="D45" s="8" t="s">
        <v>102</v>
      </c>
      <c r="E45" s="51" t="e">
        <f>'N3.2'!E46-#REF!</f>
        <v>#REF!</v>
      </c>
      <c r="F45" s="71" t="e">
        <f>'N3.2'!F46-#REF!</f>
        <v>#REF!</v>
      </c>
      <c r="G45" s="71" t="e">
        <f>'N3.2'!G46-#REF!</f>
        <v>#REF!</v>
      </c>
      <c r="H45" s="71" t="e">
        <f>'N3.2'!H46-#REF!</f>
        <v>#REF!</v>
      </c>
      <c r="I45" s="51" t="e">
        <f>'N3.2'!I46-#REF!</f>
        <v>#REF!</v>
      </c>
      <c r="J45" s="71" t="e">
        <f>'N3.2'!J46-#REF!</f>
        <v>#REF!</v>
      </c>
      <c r="K45" s="71" t="e">
        <f>'N3.2'!K46-#REF!</f>
        <v>#REF!</v>
      </c>
      <c r="L45" s="71" t="e">
        <f>'N3.2'!L46-#REF!</f>
        <v>#REF!</v>
      </c>
      <c r="M45" s="51" t="e">
        <f>'N3.2'!M46-#REF!</f>
        <v>#REF!</v>
      </c>
      <c r="N45" s="71" t="e">
        <f>'N3.2'!N46-#REF!</f>
        <v>#REF!</v>
      </c>
      <c r="O45" s="71" t="e">
        <f>'N3.2'!O46-#REF!</f>
        <v>#REF!</v>
      </c>
      <c r="P45" s="71" t="e">
        <f>'N3.2'!P46-#REF!</f>
        <v>#REF!</v>
      </c>
      <c r="Q45" s="51" t="e">
        <f>'N3.2'!Q46-#REF!</f>
        <v>#REF!</v>
      </c>
      <c r="R45" s="71" t="e">
        <f>'N3.2'!R46-#REF!</f>
        <v>#REF!</v>
      </c>
      <c r="S45" s="71" t="e">
        <f>'N3.2'!S46-#REF!</f>
        <v>#REF!</v>
      </c>
      <c r="T45" s="71" t="e">
        <f>'N3.2'!T46-#REF!</f>
        <v>#REF!</v>
      </c>
    </row>
    <row r="46" spans="1:20" ht="51" hidden="1" customHeight="1">
      <c r="A46" s="121" t="e">
        <f t="shared" si="0"/>
        <v>#REF!</v>
      </c>
      <c r="B46" s="34" t="s">
        <v>103</v>
      </c>
      <c r="C46" s="34" t="s">
        <v>104</v>
      </c>
      <c r="D46" s="35" t="s">
        <v>105</v>
      </c>
      <c r="E46" s="51" t="e">
        <f>'N3.2'!E47-#REF!</f>
        <v>#REF!</v>
      </c>
      <c r="F46" s="51" t="e">
        <f>'N3.2'!F47-#REF!</f>
        <v>#REF!</v>
      </c>
      <c r="G46" s="51" t="e">
        <f>'N3.2'!G47-#REF!</f>
        <v>#REF!</v>
      </c>
      <c r="H46" s="51" t="e">
        <f>'N3.2'!H47-#REF!</f>
        <v>#REF!</v>
      </c>
      <c r="I46" s="51" t="e">
        <f>'N3.2'!I47-#REF!</f>
        <v>#REF!</v>
      </c>
      <c r="J46" s="51" t="e">
        <f>'N3.2'!J47-#REF!</f>
        <v>#REF!</v>
      </c>
      <c r="K46" s="51" t="e">
        <f>'N3.2'!K47-#REF!</f>
        <v>#REF!</v>
      </c>
      <c r="L46" s="51" t="e">
        <f>'N3.2'!L47-#REF!</f>
        <v>#REF!</v>
      </c>
      <c r="M46" s="51" t="e">
        <f>'N3.2'!M47-#REF!</f>
        <v>#REF!</v>
      </c>
      <c r="N46" s="51" t="e">
        <f>'N3.2'!N47-#REF!</f>
        <v>#REF!</v>
      </c>
      <c r="O46" s="51" t="e">
        <f>'N3.2'!O47-#REF!</f>
        <v>#REF!</v>
      </c>
      <c r="P46" s="51" t="e">
        <f>'N3.2'!P47-#REF!</f>
        <v>#REF!</v>
      </c>
      <c r="Q46" s="51" t="e">
        <f>'N3.2'!Q47-#REF!</f>
        <v>#REF!</v>
      </c>
      <c r="R46" s="51" t="e">
        <f>'N3.2'!R47-#REF!</f>
        <v>#REF!</v>
      </c>
      <c r="S46" s="51" t="e">
        <f>'N3.2'!S47-#REF!</f>
        <v>#REF!</v>
      </c>
      <c r="T46" s="51" t="e">
        <f>'N3.2'!T47-#REF!</f>
        <v>#REF!</v>
      </c>
    </row>
    <row r="47" spans="1:20" ht="28.5" hidden="1" customHeight="1">
      <c r="A47" s="121" t="e">
        <f t="shared" si="0"/>
        <v>#REF!</v>
      </c>
      <c r="B47" s="63"/>
      <c r="C47" s="63" t="s">
        <v>107</v>
      </c>
      <c r="D47" s="64" t="s">
        <v>108</v>
      </c>
      <c r="E47" s="65" t="e">
        <f>'N3.2'!E48-#REF!</f>
        <v>#REF!</v>
      </c>
      <c r="F47" s="65" t="e">
        <f>'N3.2'!F48-#REF!</f>
        <v>#REF!</v>
      </c>
      <c r="G47" s="60" t="e">
        <f>'N3.2'!G48-#REF!</f>
        <v>#REF!</v>
      </c>
      <c r="H47" s="60" t="e">
        <f>'N3.2'!H48-#REF!</f>
        <v>#REF!</v>
      </c>
      <c r="I47" s="65" t="e">
        <f>'N3.2'!I48-#REF!</f>
        <v>#REF!</v>
      </c>
      <c r="J47" s="65" t="e">
        <f>'N3.2'!J48-#REF!</f>
        <v>#REF!</v>
      </c>
      <c r="K47" s="60" t="e">
        <f>'N3.2'!K48-#REF!</f>
        <v>#REF!</v>
      </c>
      <c r="L47" s="60" t="e">
        <f>'N3.2'!L48-#REF!</f>
        <v>#REF!</v>
      </c>
      <c r="M47" s="65" t="e">
        <f>'N3.2'!M48-#REF!</f>
        <v>#REF!</v>
      </c>
      <c r="N47" s="65" t="e">
        <f>'N3.2'!N48-#REF!</f>
        <v>#REF!</v>
      </c>
      <c r="O47" s="60" t="e">
        <f>'N3.2'!O48-#REF!</f>
        <v>#REF!</v>
      </c>
      <c r="P47" s="60" t="e">
        <f>'N3.2'!P48-#REF!</f>
        <v>#REF!</v>
      </c>
      <c r="Q47" s="65" t="e">
        <f>'N3.2'!Q48-#REF!</f>
        <v>#REF!</v>
      </c>
      <c r="R47" s="65" t="e">
        <f>'N3.2'!R48-#REF!</f>
        <v>#REF!</v>
      </c>
      <c r="S47" s="60" t="e">
        <f>'N3.2'!S48-#REF!</f>
        <v>#REF!</v>
      </c>
      <c r="T47" s="60" t="e">
        <f>'N3.2'!T48-#REF!</f>
        <v>#REF!</v>
      </c>
    </row>
    <row r="48" spans="1:20" ht="33.75" hidden="1" customHeight="1">
      <c r="A48" s="121" t="e">
        <f t="shared" si="0"/>
        <v>#REF!</v>
      </c>
      <c r="B48" s="34" t="s">
        <v>109</v>
      </c>
      <c r="C48" s="34" t="s">
        <v>110</v>
      </c>
      <c r="D48" s="42" t="s">
        <v>111</v>
      </c>
      <c r="E48" s="51" t="e">
        <f>'N3.2'!E49-#REF!</f>
        <v>#REF!</v>
      </c>
      <c r="F48" s="51" t="e">
        <f>'N3.2'!F49-#REF!</f>
        <v>#REF!</v>
      </c>
      <c r="G48" s="51" t="e">
        <f>'N3.2'!G49-#REF!</f>
        <v>#REF!</v>
      </c>
      <c r="H48" s="51" t="e">
        <f>'N3.2'!H49-#REF!</f>
        <v>#REF!</v>
      </c>
      <c r="I48" s="51" t="e">
        <f>'N3.2'!I49-#REF!</f>
        <v>#REF!</v>
      </c>
      <c r="J48" s="51" t="e">
        <f>'N3.2'!J49-#REF!</f>
        <v>#REF!</v>
      </c>
      <c r="K48" s="51" t="e">
        <f>'N3.2'!K49-#REF!</f>
        <v>#REF!</v>
      </c>
      <c r="L48" s="51" t="e">
        <f>'N3.2'!L49-#REF!</f>
        <v>#REF!</v>
      </c>
      <c r="M48" s="51" t="e">
        <f>'N3.2'!M49-#REF!</f>
        <v>#REF!</v>
      </c>
      <c r="N48" s="51" t="e">
        <f>'N3.2'!N49-#REF!</f>
        <v>#REF!</v>
      </c>
      <c r="O48" s="51" t="e">
        <f>'N3.2'!O49-#REF!</f>
        <v>#REF!</v>
      </c>
      <c r="P48" s="51" t="e">
        <f>'N3.2'!P49-#REF!</f>
        <v>#REF!</v>
      </c>
      <c r="Q48" s="51" t="e">
        <f>'N3.2'!Q49-#REF!</f>
        <v>#REF!</v>
      </c>
      <c r="R48" s="51" t="e">
        <f>'N3.2'!R49-#REF!</f>
        <v>#REF!</v>
      </c>
      <c r="S48" s="51" t="e">
        <f>'N3.2'!S49-#REF!</f>
        <v>#REF!</v>
      </c>
      <c r="T48" s="51" t="e">
        <f>'N3.2'!T49-#REF!</f>
        <v>#REF!</v>
      </c>
    </row>
    <row r="49" spans="1:20" ht="24" hidden="1" customHeight="1">
      <c r="A49" s="121" t="e">
        <f t="shared" si="0"/>
        <v>#REF!</v>
      </c>
      <c r="B49" s="34" t="s">
        <v>112</v>
      </c>
      <c r="C49" s="34" t="s">
        <v>113</v>
      </c>
      <c r="D49" s="42" t="s">
        <v>114</v>
      </c>
      <c r="E49" s="51" t="e">
        <f>'N3.2'!E50-#REF!</f>
        <v>#REF!</v>
      </c>
      <c r="F49" s="51" t="e">
        <f>'N3.2'!F50-#REF!</f>
        <v>#REF!</v>
      </c>
      <c r="G49" s="51" t="e">
        <f>'N3.2'!G50-#REF!</f>
        <v>#REF!</v>
      </c>
      <c r="H49" s="51" t="e">
        <f>'N3.2'!H50-#REF!</f>
        <v>#REF!</v>
      </c>
      <c r="I49" s="51" t="e">
        <f>'N3.2'!I50-#REF!</f>
        <v>#REF!</v>
      </c>
      <c r="J49" s="51" t="e">
        <f>'N3.2'!J50-#REF!</f>
        <v>#REF!</v>
      </c>
      <c r="K49" s="51" t="e">
        <f>'N3.2'!K50-#REF!</f>
        <v>#REF!</v>
      </c>
      <c r="L49" s="51" t="e">
        <f>'N3.2'!L50-#REF!</f>
        <v>#REF!</v>
      </c>
      <c r="M49" s="51" t="e">
        <f>'N3.2'!M50-#REF!</f>
        <v>#REF!</v>
      </c>
      <c r="N49" s="51" t="e">
        <f>'N3.2'!N50-#REF!</f>
        <v>#REF!</v>
      </c>
      <c r="O49" s="51" t="e">
        <f>'N3.2'!O50-#REF!</f>
        <v>#REF!</v>
      </c>
      <c r="P49" s="51" t="e">
        <f>'N3.2'!P50-#REF!</f>
        <v>#REF!</v>
      </c>
      <c r="Q49" s="51" t="e">
        <f>'N3.2'!Q50-#REF!</f>
        <v>#REF!</v>
      </c>
      <c r="R49" s="51" t="e">
        <f>'N3.2'!R50-#REF!</f>
        <v>#REF!</v>
      </c>
      <c r="S49" s="51" t="e">
        <f>'N3.2'!S50-#REF!</f>
        <v>#REF!</v>
      </c>
      <c r="T49" s="51" t="e">
        <f>'N3.2'!T50-#REF!</f>
        <v>#REF!</v>
      </c>
    </row>
    <row r="50" spans="1:20" ht="42.75" hidden="1" customHeight="1">
      <c r="A50" s="121" t="e">
        <f t="shared" si="0"/>
        <v>#REF!</v>
      </c>
      <c r="B50" s="34" t="s">
        <v>115</v>
      </c>
      <c r="C50" s="34" t="s">
        <v>116</v>
      </c>
      <c r="D50" s="67" t="s">
        <v>117</v>
      </c>
      <c r="E50" s="51" t="e">
        <f>'N3.2'!E51-#REF!</f>
        <v>#REF!</v>
      </c>
      <c r="F50" s="51" t="e">
        <f>'N3.2'!F51-#REF!</f>
        <v>#REF!</v>
      </c>
      <c r="G50" s="51" t="e">
        <f>'N3.2'!G51-#REF!</f>
        <v>#REF!</v>
      </c>
      <c r="H50" s="51" t="e">
        <f>'N3.2'!H51-#REF!</f>
        <v>#REF!</v>
      </c>
      <c r="I50" s="51" t="e">
        <f>'N3.2'!I51-#REF!</f>
        <v>#REF!</v>
      </c>
      <c r="J50" s="51" t="e">
        <f>'N3.2'!J51-#REF!</f>
        <v>#REF!</v>
      </c>
      <c r="K50" s="51" t="e">
        <f>'N3.2'!K51-#REF!</f>
        <v>#REF!</v>
      </c>
      <c r="L50" s="51" t="e">
        <f>'N3.2'!L51-#REF!</f>
        <v>#REF!</v>
      </c>
      <c r="M50" s="51" t="e">
        <f>'N3.2'!M51-#REF!</f>
        <v>#REF!</v>
      </c>
      <c r="N50" s="51" t="e">
        <f>'N3.2'!N51-#REF!</f>
        <v>#REF!</v>
      </c>
      <c r="O50" s="51" t="e">
        <f>'N3.2'!O51-#REF!</f>
        <v>#REF!</v>
      </c>
      <c r="P50" s="51" t="e">
        <f>'N3.2'!P51-#REF!</f>
        <v>#REF!</v>
      </c>
      <c r="Q50" s="51" t="e">
        <f>'N3.2'!Q51-#REF!</f>
        <v>#REF!</v>
      </c>
      <c r="R50" s="51" t="e">
        <f>'N3.2'!R51-#REF!</f>
        <v>#REF!</v>
      </c>
      <c r="S50" s="51" t="e">
        <f>'N3.2'!S51-#REF!</f>
        <v>#REF!</v>
      </c>
      <c r="T50" s="51" t="e">
        <f>'N3.2'!T51-#REF!</f>
        <v>#REF!</v>
      </c>
    </row>
    <row r="51" spans="1:20" ht="28.5" hidden="1" customHeight="1">
      <c r="A51" s="121" t="e">
        <f t="shared" si="0"/>
        <v>#REF!</v>
      </c>
      <c r="B51" s="34" t="s">
        <v>118</v>
      </c>
      <c r="C51" s="34" t="s">
        <v>119</v>
      </c>
      <c r="D51" s="42" t="s">
        <v>120</v>
      </c>
      <c r="E51" s="51" t="e">
        <f>'N3.2'!E52-#REF!</f>
        <v>#REF!</v>
      </c>
      <c r="F51" s="51" t="e">
        <f>'N3.2'!F52-#REF!</f>
        <v>#REF!</v>
      </c>
      <c r="G51" s="51" t="e">
        <f>'N3.2'!G52-#REF!</f>
        <v>#REF!</v>
      </c>
      <c r="H51" s="51" t="e">
        <f>'N3.2'!H52-#REF!</f>
        <v>#REF!</v>
      </c>
      <c r="I51" s="51" t="e">
        <f>'N3.2'!I52-#REF!</f>
        <v>#REF!</v>
      </c>
      <c r="J51" s="51" t="e">
        <f>'N3.2'!J52-#REF!</f>
        <v>#REF!</v>
      </c>
      <c r="K51" s="51" t="e">
        <f>'N3.2'!K52-#REF!</f>
        <v>#REF!</v>
      </c>
      <c r="L51" s="51" t="e">
        <f>'N3.2'!L52-#REF!</f>
        <v>#REF!</v>
      </c>
      <c r="M51" s="51" t="e">
        <f>'N3.2'!M52-#REF!</f>
        <v>#REF!</v>
      </c>
      <c r="N51" s="51" t="e">
        <f>'N3.2'!N52-#REF!</f>
        <v>#REF!</v>
      </c>
      <c r="O51" s="51" t="e">
        <f>'N3.2'!O52-#REF!</f>
        <v>#REF!</v>
      </c>
      <c r="P51" s="51" t="e">
        <f>'N3.2'!P52-#REF!</f>
        <v>#REF!</v>
      </c>
      <c r="Q51" s="51" t="e">
        <f>'N3.2'!Q52-#REF!</f>
        <v>#REF!</v>
      </c>
      <c r="R51" s="51" t="e">
        <f>'N3.2'!R52-#REF!</f>
        <v>#REF!</v>
      </c>
      <c r="S51" s="51" t="e">
        <f>'N3.2'!S52-#REF!</f>
        <v>#REF!</v>
      </c>
      <c r="T51" s="51" t="e">
        <f>'N3.2'!T52-#REF!</f>
        <v>#REF!</v>
      </c>
    </row>
    <row r="52" spans="1:20" ht="32.25" hidden="1" customHeight="1">
      <c r="A52" s="121" t="e">
        <f t="shared" si="0"/>
        <v>#REF!</v>
      </c>
      <c r="B52" s="34" t="s">
        <v>121</v>
      </c>
      <c r="C52" s="34" t="s">
        <v>122</v>
      </c>
      <c r="D52" s="42" t="s">
        <v>123</v>
      </c>
      <c r="E52" s="51" t="e">
        <f>'N3.2'!E53-#REF!</f>
        <v>#REF!</v>
      </c>
      <c r="F52" s="51" t="e">
        <f>'N3.2'!F53-#REF!</f>
        <v>#REF!</v>
      </c>
      <c r="G52" s="51" t="e">
        <f>'N3.2'!G53-#REF!</f>
        <v>#REF!</v>
      </c>
      <c r="H52" s="51" t="e">
        <f>'N3.2'!H53-#REF!</f>
        <v>#REF!</v>
      </c>
      <c r="I52" s="51" t="e">
        <f>'N3.2'!I53-#REF!</f>
        <v>#REF!</v>
      </c>
      <c r="J52" s="51" t="e">
        <f>'N3.2'!J53-#REF!</f>
        <v>#REF!</v>
      </c>
      <c r="K52" s="51" t="e">
        <f>'N3.2'!K53-#REF!</f>
        <v>#REF!</v>
      </c>
      <c r="L52" s="51" t="e">
        <f>'N3.2'!L53-#REF!</f>
        <v>#REF!</v>
      </c>
      <c r="M52" s="51" t="e">
        <f>'N3.2'!M53-#REF!</f>
        <v>#REF!</v>
      </c>
      <c r="N52" s="51" t="e">
        <f>'N3.2'!N53-#REF!</f>
        <v>#REF!</v>
      </c>
      <c r="O52" s="51" t="e">
        <f>'N3.2'!O53-#REF!</f>
        <v>#REF!</v>
      </c>
      <c r="P52" s="51" t="e">
        <f>'N3.2'!P53-#REF!</f>
        <v>#REF!</v>
      </c>
      <c r="Q52" s="51" t="e">
        <f>'N3.2'!Q53-#REF!</f>
        <v>#REF!</v>
      </c>
      <c r="R52" s="51" t="e">
        <f>'N3.2'!R53-#REF!</f>
        <v>#REF!</v>
      </c>
      <c r="S52" s="51" t="e">
        <f>'N3.2'!S53-#REF!</f>
        <v>#REF!</v>
      </c>
      <c r="T52" s="51" t="e">
        <f>'N3.2'!T53-#REF!</f>
        <v>#REF!</v>
      </c>
    </row>
    <row r="53" spans="1:20" ht="34.5" hidden="1" customHeight="1">
      <c r="A53" s="121" t="e">
        <f t="shared" si="0"/>
        <v>#REF!</v>
      </c>
      <c r="B53" s="34" t="s">
        <v>124</v>
      </c>
      <c r="C53" s="34" t="s">
        <v>125</v>
      </c>
      <c r="D53" s="42" t="s">
        <v>126</v>
      </c>
      <c r="E53" s="51" t="e">
        <f>'N3.2'!E54-#REF!</f>
        <v>#REF!</v>
      </c>
      <c r="F53" s="51" t="e">
        <f>'N3.2'!F54-#REF!</f>
        <v>#REF!</v>
      </c>
      <c r="G53" s="51" t="e">
        <f>'N3.2'!G54-#REF!</f>
        <v>#REF!</v>
      </c>
      <c r="H53" s="51" t="e">
        <f>'N3.2'!H54-#REF!</f>
        <v>#REF!</v>
      </c>
      <c r="I53" s="51" t="e">
        <f>'N3.2'!I54-#REF!</f>
        <v>#REF!</v>
      </c>
      <c r="J53" s="51" t="e">
        <f>'N3.2'!J54-#REF!</f>
        <v>#REF!</v>
      </c>
      <c r="K53" s="51" t="e">
        <f>'N3.2'!K54-#REF!</f>
        <v>#REF!</v>
      </c>
      <c r="L53" s="51" t="e">
        <f>'N3.2'!L54-#REF!</f>
        <v>#REF!</v>
      </c>
      <c r="M53" s="51" t="e">
        <f>'N3.2'!M54-#REF!</f>
        <v>#REF!</v>
      </c>
      <c r="N53" s="51" t="e">
        <f>'N3.2'!N54-#REF!</f>
        <v>#REF!</v>
      </c>
      <c r="O53" s="51" t="e">
        <f>'N3.2'!O54-#REF!</f>
        <v>#REF!</v>
      </c>
      <c r="P53" s="51" t="e">
        <f>'N3.2'!P54-#REF!</f>
        <v>#REF!</v>
      </c>
      <c r="Q53" s="51" t="e">
        <f>'N3.2'!Q54-#REF!</f>
        <v>#REF!</v>
      </c>
      <c r="R53" s="51" t="e">
        <f>'N3.2'!R54-#REF!</f>
        <v>#REF!</v>
      </c>
      <c r="S53" s="51" t="e">
        <f>'N3.2'!S54-#REF!</f>
        <v>#REF!</v>
      </c>
      <c r="T53" s="51" t="e">
        <f>'N3.2'!T54-#REF!</f>
        <v>#REF!</v>
      </c>
    </row>
    <row r="54" spans="1:20" ht="21.75" hidden="1" customHeight="1">
      <c r="A54" s="121" t="e">
        <f t="shared" si="0"/>
        <v>#REF!</v>
      </c>
      <c r="B54" s="34" t="s">
        <v>127</v>
      </c>
      <c r="C54" s="34" t="s">
        <v>128</v>
      </c>
      <c r="D54" s="42" t="s">
        <v>129</v>
      </c>
      <c r="E54" s="51" t="e">
        <f>'N3.2'!E55-#REF!</f>
        <v>#REF!</v>
      </c>
      <c r="F54" s="51" t="e">
        <f>'N3.2'!F55-#REF!</f>
        <v>#REF!</v>
      </c>
      <c r="G54" s="51" t="e">
        <f>'N3.2'!G55-#REF!</f>
        <v>#REF!</v>
      </c>
      <c r="H54" s="51" t="e">
        <f>'N3.2'!H55-#REF!</f>
        <v>#REF!</v>
      </c>
      <c r="I54" s="51" t="e">
        <f>'N3.2'!I55-#REF!</f>
        <v>#REF!</v>
      </c>
      <c r="J54" s="51" t="e">
        <f>'N3.2'!J55-#REF!</f>
        <v>#REF!</v>
      </c>
      <c r="K54" s="51" t="e">
        <f>'N3.2'!K55-#REF!</f>
        <v>#REF!</v>
      </c>
      <c r="L54" s="51" t="e">
        <f>'N3.2'!L55-#REF!</f>
        <v>#REF!</v>
      </c>
      <c r="M54" s="51" t="e">
        <f>'N3.2'!M55-#REF!</f>
        <v>#REF!</v>
      </c>
      <c r="N54" s="51" t="e">
        <f>'N3.2'!N55-#REF!</f>
        <v>#REF!</v>
      </c>
      <c r="O54" s="51" t="e">
        <f>'N3.2'!O55-#REF!</f>
        <v>#REF!</v>
      </c>
      <c r="P54" s="51" t="e">
        <f>'N3.2'!P55-#REF!</f>
        <v>#REF!</v>
      </c>
      <c r="Q54" s="51" t="e">
        <f>'N3.2'!Q55-#REF!</f>
        <v>#REF!</v>
      </c>
      <c r="R54" s="51" t="e">
        <f>'N3.2'!R55-#REF!</f>
        <v>#REF!</v>
      </c>
      <c r="S54" s="51" t="e">
        <f>'N3.2'!S55-#REF!</f>
        <v>#REF!</v>
      </c>
      <c r="T54" s="51" t="e">
        <f>'N3.2'!T55-#REF!</f>
        <v>#REF!</v>
      </c>
    </row>
    <row r="55" spans="1:20" ht="21.75" customHeight="1">
      <c r="A55" s="121" t="e">
        <f t="shared" si="0"/>
        <v>#REF!</v>
      </c>
      <c r="B55" s="34" t="s">
        <v>130</v>
      </c>
      <c r="C55" s="34" t="s">
        <v>131</v>
      </c>
      <c r="D55" s="42" t="s">
        <v>132</v>
      </c>
      <c r="E55" s="51" t="e">
        <f>'N3.2'!E56-#REF!</f>
        <v>#REF!</v>
      </c>
      <c r="F55" s="51" t="e">
        <f>'N3.2'!F56-#REF!</f>
        <v>#REF!</v>
      </c>
      <c r="G55" s="51" t="e">
        <f>'N3.2'!G56-#REF!</f>
        <v>#REF!</v>
      </c>
      <c r="H55" s="51" t="e">
        <f>'N3.2'!H56-#REF!</f>
        <v>#REF!</v>
      </c>
      <c r="I55" s="51" t="e">
        <f>'N3.2'!I56-#REF!</f>
        <v>#REF!</v>
      </c>
      <c r="J55" s="51" t="e">
        <f>'N3.2'!J56-#REF!</f>
        <v>#REF!</v>
      </c>
      <c r="K55" s="51" t="e">
        <f>'N3.2'!K56-#REF!</f>
        <v>#REF!</v>
      </c>
      <c r="L55" s="51" t="e">
        <f>'N3.2'!L56-#REF!</f>
        <v>#REF!</v>
      </c>
      <c r="M55" s="51" t="e">
        <f>'N3.2'!M56-#REF!</f>
        <v>#REF!</v>
      </c>
      <c r="N55" s="51" t="e">
        <f>'N3.2'!N56-#REF!</f>
        <v>#REF!</v>
      </c>
      <c r="O55" s="51" t="e">
        <f>'N3.2'!O56-#REF!</f>
        <v>#REF!</v>
      </c>
      <c r="P55" s="51" t="e">
        <f>'N3.2'!P56-#REF!</f>
        <v>#REF!</v>
      </c>
      <c r="Q55" s="51" t="e">
        <f>'N3.2'!Q56-#REF!</f>
        <v>#REF!</v>
      </c>
      <c r="R55" s="51" t="e">
        <f>'N3.2'!R56-#REF!</f>
        <v>#REF!</v>
      </c>
      <c r="S55" s="51" t="e">
        <f>'N3.2'!S56-#REF!</f>
        <v>#REF!</v>
      </c>
      <c r="T55" s="51" t="e">
        <f>'N3.2'!T56-#REF!</f>
        <v>#REF!</v>
      </c>
    </row>
    <row r="56" spans="1:20" ht="42.75" hidden="1" customHeight="1">
      <c r="A56" s="121" t="e">
        <f t="shared" si="0"/>
        <v>#REF!</v>
      </c>
      <c r="B56" s="34"/>
      <c r="C56" s="34" t="s">
        <v>133</v>
      </c>
      <c r="D56" s="53" t="s">
        <v>134</v>
      </c>
      <c r="E56" s="51" t="e">
        <f>'N3.2'!E57-#REF!</f>
        <v>#REF!</v>
      </c>
      <c r="F56" s="71" t="e">
        <f>'N3.2'!F57-#REF!</f>
        <v>#REF!</v>
      </c>
      <c r="G56" s="71" t="e">
        <f>'N3.2'!G57-#REF!</f>
        <v>#REF!</v>
      </c>
      <c r="H56" s="71" t="e">
        <f>'N3.2'!H57-#REF!</f>
        <v>#REF!</v>
      </c>
      <c r="I56" s="51" t="e">
        <f>'N3.2'!I57-#REF!</f>
        <v>#REF!</v>
      </c>
      <c r="J56" s="71" t="e">
        <f>'N3.2'!J57-#REF!</f>
        <v>#REF!</v>
      </c>
      <c r="K56" s="71" t="e">
        <f>'N3.2'!K57-#REF!</f>
        <v>#REF!</v>
      </c>
      <c r="L56" s="71" t="e">
        <f>'N3.2'!L57-#REF!</f>
        <v>#REF!</v>
      </c>
      <c r="M56" s="51" t="e">
        <f>'N3.2'!M57-#REF!</f>
        <v>#REF!</v>
      </c>
      <c r="N56" s="71" t="e">
        <f>'N3.2'!N57-#REF!</f>
        <v>#REF!</v>
      </c>
      <c r="O56" s="71" t="e">
        <f>'N3.2'!O57-#REF!</f>
        <v>#REF!</v>
      </c>
      <c r="P56" s="71" t="e">
        <f>'N3.2'!P57-#REF!</f>
        <v>#REF!</v>
      </c>
      <c r="Q56" s="51" t="e">
        <f>'N3.2'!Q57-#REF!</f>
        <v>#REF!</v>
      </c>
      <c r="R56" s="71" t="e">
        <f>'N3.2'!R57-#REF!</f>
        <v>#REF!</v>
      </c>
      <c r="S56" s="71" t="e">
        <f>'N3.2'!S57-#REF!</f>
        <v>#REF!</v>
      </c>
      <c r="T56" s="71" t="e">
        <f>'N3.2'!T57-#REF!</f>
        <v>#REF!</v>
      </c>
    </row>
    <row r="57" spans="1:20" ht="52.15" hidden="1" customHeight="1">
      <c r="A57" s="121" t="e">
        <f t="shared" si="0"/>
        <v>#REF!</v>
      </c>
      <c r="B57" s="34"/>
      <c r="C57" s="34" t="s">
        <v>135</v>
      </c>
      <c r="D57" s="8" t="s">
        <v>136</v>
      </c>
      <c r="E57" s="51" t="e">
        <f>'N3.2'!E58-#REF!</f>
        <v>#REF!</v>
      </c>
      <c r="F57" s="71" t="e">
        <f>'N3.2'!F58-#REF!</f>
        <v>#REF!</v>
      </c>
      <c r="G57" s="71" t="e">
        <f>'N3.2'!G58-#REF!</f>
        <v>#REF!</v>
      </c>
      <c r="H57" s="71" t="e">
        <f>'N3.2'!H58-#REF!</f>
        <v>#REF!</v>
      </c>
      <c r="I57" s="51" t="e">
        <f>'N3.2'!I58-#REF!</f>
        <v>#REF!</v>
      </c>
      <c r="J57" s="71" t="e">
        <f>'N3.2'!J58-#REF!</f>
        <v>#REF!</v>
      </c>
      <c r="K57" s="71" t="e">
        <f>'N3.2'!K58-#REF!</f>
        <v>#REF!</v>
      </c>
      <c r="L57" s="71" t="e">
        <f>'N3.2'!L58-#REF!</f>
        <v>#REF!</v>
      </c>
      <c r="M57" s="51" t="e">
        <f>'N3.2'!M58-#REF!</f>
        <v>#REF!</v>
      </c>
      <c r="N57" s="71" t="e">
        <f>'N3.2'!N58-#REF!</f>
        <v>#REF!</v>
      </c>
      <c r="O57" s="71" t="e">
        <f>'N3.2'!O58-#REF!</f>
        <v>#REF!</v>
      </c>
      <c r="P57" s="71" t="e">
        <f>'N3.2'!P58-#REF!</f>
        <v>#REF!</v>
      </c>
      <c r="Q57" s="51" t="e">
        <f>'N3.2'!Q58-#REF!</f>
        <v>#REF!</v>
      </c>
      <c r="R57" s="71" t="e">
        <f>'N3.2'!R58-#REF!</f>
        <v>#REF!</v>
      </c>
      <c r="S57" s="71" t="e">
        <f>'N3.2'!S58-#REF!</f>
        <v>#REF!</v>
      </c>
      <c r="T57" s="71" t="e">
        <f>'N3.2'!T58-#REF!</f>
        <v>#REF!</v>
      </c>
    </row>
    <row r="58" spans="1:20" ht="42.75" hidden="1">
      <c r="A58" s="121" t="e">
        <f t="shared" si="0"/>
        <v>#REF!</v>
      </c>
      <c r="B58" s="34"/>
      <c r="C58" s="34" t="s">
        <v>137</v>
      </c>
      <c r="D58" s="8" t="s">
        <v>138</v>
      </c>
      <c r="E58" s="51" t="e">
        <f>'N3.2'!E59-#REF!</f>
        <v>#REF!</v>
      </c>
      <c r="F58" s="71" t="e">
        <f>'N3.2'!F59-#REF!</f>
        <v>#REF!</v>
      </c>
      <c r="G58" s="71" t="e">
        <f>'N3.2'!G59-#REF!</f>
        <v>#REF!</v>
      </c>
      <c r="H58" s="71" t="e">
        <f>'N3.2'!H59-#REF!</f>
        <v>#REF!</v>
      </c>
      <c r="I58" s="51" t="e">
        <f>'N3.2'!I59-#REF!</f>
        <v>#REF!</v>
      </c>
      <c r="J58" s="71" t="e">
        <f>'N3.2'!J59-#REF!</f>
        <v>#REF!</v>
      </c>
      <c r="K58" s="71" t="e">
        <f>'N3.2'!K59-#REF!</f>
        <v>#REF!</v>
      </c>
      <c r="L58" s="71" t="e">
        <f>'N3.2'!L59-#REF!</f>
        <v>#REF!</v>
      </c>
      <c r="M58" s="51" t="e">
        <f>'N3.2'!M59-#REF!</f>
        <v>#REF!</v>
      </c>
      <c r="N58" s="71" t="e">
        <f>'N3.2'!N59-#REF!</f>
        <v>#REF!</v>
      </c>
      <c r="O58" s="71" t="e">
        <f>'N3.2'!O59-#REF!</f>
        <v>#REF!</v>
      </c>
      <c r="P58" s="71" t="e">
        <f>'N3.2'!P59-#REF!</f>
        <v>#REF!</v>
      </c>
      <c r="Q58" s="51" t="e">
        <f>'N3.2'!Q59-#REF!</f>
        <v>#REF!</v>
      </c>
      <c r="R58" s="71" t="e">
        <f>'N3.2'!R59-#REF!</f>
        <v>#REF!</v>
      </c>
      <c r="S58" s="71" t="e">
        <f>'N3.2'!S59-#REF!</f>
        <v>#REF!</v>
      </c>
      <c r="T58" s="71" t="e">
        <f>'N3.2'!T59-#REF!</f>
        <v>#REF!</v>
      </c>
    </row>
    <row r="59" spans="1:20" ht="42.75" hidden="1">
      <c r="A59" s="121" t="e">
        <f t="shared" si="0"/>
        <v>#REF!</v>
      </c>
      <c r="B59" s="34"/>
      <c r="C59" s="34" t="s">
        <v>139</v>
      </c>
      <c r="D59" s="8" t="s">
        <v>140</v>
      </c>
      <c r="E59" s="51" t="e">
        <f>'N3.2'!E60-#REF!</f>
        <v>#REF!</v>
      </c>
      <c r="F59" s="71" t="e">
        <f>'N3.2'!F60-#REF!</f>
        <v>#REF!</v>
      </c>
      <c r="G59" s="71" t="e">
        <f>'N3.2'!G60-#REF!</f>
        <v>#REF!</v>
      </c>
      <c r="H59" s="71" t="e">
        <f>'N3.2'!H60-#REF!</f>
        <v>#REF!</v>
      </c>
      <c r="I59" s="51" t="e">
        <f>'N3.2'!I60-#REF!</f>
        <v>#REF!</v>
      </c>
      <c r="J59" s="71" t="e">
        <f>'N3.2'!J60-#REF!</f>
        <v>#REF!</v>
      </c>
      <c r="K59" s="71" t="e">
        <f>'N3.2'!K60-#REF!</f>
        <v>#REF!</v>
      </c>
      <c r="L59" s="71" t="e">
        <f>'N3.2'!L60-#REF!</f>
        <v>#REF!</v>
      </c>
      <c r="M59" s="51" t="e">
        <f>'N3.2'!M60-#REF!</f>
        <v>#REF!</v>
      </c>
      <c r="N59" s="71" t="e">
        <f>'N3.2'!N60-#REF!</f>
        <v>#REF!</v>
      </c>
      <c r="O59" s="71" t="e">
        <f>'N3.2'!O60-#REF!</f>
        <v>#REF!</v>
      </c>
      <c r="P59" s="71" t="e">
        <f>'N3.2'!P60-#REF!</f>
        <v>#REF!</v>
      </c>
      <c r="Q59" s="51" t="e">
        <f>'N3.2'!Q60-#REF!</f>
        <v>#REF!</v>
      </c>
      <c r="R59" s="71" t="e">
        <f>'N3.2'!R60-#REF!</f>
        <v>#REF!</v>
      </c>
      <c r="S59" s="71" t="e">
        <f>'N3.2'!S60-#REF!</f>
        <v>#REF!</v>
      </c>
      <c r="T59" s="71" t="e">
        <f>'N3.2'!T60-#REF!</f>
        <v>#REF!</v>
      </c>
    </row>
    <row r="60" spans="1:20" ht="24.6" hidden="1" customHeight="1">
      <c r="A60" s="121" t="e">
        <f t="shared" si="0"/>
        <v>#REF!</v>
      </c>
      <c r="B60" s="34"/>
      <c r="C60" s="34" t="s">
        <v>141</v>
      </c>
      <c r="D60" s="8" t="s">
        <v>142</v>
      </c>
      <c r="E60" s="51" t="e">
        <f>'N3.2'!E61-#REF!</f>
        <v>#REF!</v>
      </c>
      <c r="F60" s="71" t="e">
        <f>'N3.2'!F61-#REF!</f>
        <v>#REF!</v>
      </c>
      <c r="G60" s="71" t="e">
        <f>'N3.2'!G61-#REF!</f>
        <v>#REF!</v>
      </c>
      <c r="H60" s="71" t="e">
        <f>'N3.2'!H61-#REF!</f>
        <v>#REF!</v>
      </c>
      <c r="I60" s="51" t="e">
        <f>'N3.2'!I61-#REF!</f>
        <v>#REF!</v>
      </c>
      <c r="J60" s="71" t="e">
        <f>'N3.2'!J61-#REF!</f>
        <v>#REF!</v>
      </c>
      <c r="K60" s="71" t="e">
        <f>'N3.2'!K61-#REF!</f>
        <v>#REF!</v>
      </c>
      <c r="L60" s="71" t="e">
        <f>'N3.2'!L61-#REF!</f>
        <v>#REF!</v>
      </c>
      <c r="M60" s="51" t="e">
        <f>'N3.2'!M61-#REF!</f>
        <v>#REF!</v>
      </c>
      <c r="N60" s="71" t="e">
        <f>'N3.2'!N61-#REF!</f>
        <v>#REF!</v>
      </c>
      <c r="O60" s="71" t="e">
        <f>'N3.2'!O61-#REF!</f>
        <v>#REF!</v>
      </c>
      <c r="P60" s="71" t="e">
        <f>'N3.2'!P61-#REF!</f>
        <v>#REF!</v>
      </c>
      <c r="Q60" s="51" t="e">
        <f>'N3.2'!Q61-#REF!</f>
        <v>#REF!</v>
      </c>
      <c r="R60" s="71" t="e">
        <f>'N3.2'!R61-#REF!</f>
        <v>#REF!</v>
      </c>
      <c r="S60" s="71" t="e">
        <f>'N3.2'!S61-#REF!</f>
        <v>#REF!</v>
      </c>
      <c r="T60" s="71" t="e">
        <f>'N3.2'!T61-#REF!</f>
        <v>#REF!</v>
      </c>
    </row>
    <row r="61" spans="1:20" ht="22.9" customHeight="1">
      <c r="A61" s="121" t="e">
        <f t="shared" si="0"/>
        <v>#REF!</v>
      </c>
      <c r="B61" s="34"/>
      <c r="C61" s="34" t="s">
        <v>143</v>
      </c>
      <c r="D61" s="8" t="s">
        <v>144</v>
      </c>
      <c r="E61" s="51" t="e">
        <f>'N3.2'!E62-#REF!</f>
        <v>#REF!</v>
      </c>
      <c r="F61" s="87" t="e">
        <f>'N3.2'!F62-#REF!</f>
        <v>#REF!</v>
      </c>
      <c r="G61" s="71" t="e">
        <f>'N3.2'!G62-#REF!</f>
        <v>#REF!</v>
      </c>
      <c r="H61" s="71" t="e">
        <f>'N3.2'!H62-#REF!</f>
        <v>#REF!</v>
      </c>
      <c r="I61" s="51" t="e">
        <f>'N3.2'!I62-#REF!</f>
        <v>#REF!</v>
      </c>
      <c r="J61" s="87" t="e">
        <f>'N3.2'!J62-#REF!</f>
        <v>#REF!</v>
      </c>
      <c r="K61" s="71" t="e">
        <f>'N3.2'!K62-#REF!</f>
        <v>#REF!</v>
      </c>
      <c r="L61" s="71" t="e">
        <f>'N3.2'!L62-#REF!</f>
        <v>#REF!</v>
      </c>
      <c r="M61" s="51" t="e">
        <f>'N3.2'!M62-#REF!</f>
        <v>#REF!</v>
      </c>
      <c r="N61" s="87" t="e">
        <f>'N3.2'!N62-#REF!</f>
        <v>#REF!</v>
      </c>
      <c r="O61" s="71" t="e">
        <f>'N3.2'!O62-#REF!</f>
        <v>#REF!</v>
      </c>
      <c r="P61" s="71" t="e">
        <f>'N3.2'!P62-#REF!</f>
        <v>#REF!</v>
      </c>
      <c r="Q61" s="51" t="e">
        <f>'N3.2'!Q62-#REF!</f>
        <v>#REF!</v>
      </c>
      <c r="R61" s="87" t="e">
        <f>'N3.2'!R62-#REF!</f>
        <v>#REF!</v>
      </c>
      <c r="S61" s="71" t="e">
        <f>'N3.2'!S62-#REF!</f>
        <v>#REF!</v>
      </c>
      <c r="T61" s="71" t="e">
        <f>'N3.2'!T62-#REF!</f>
        <v>#REF!</v>
      </c>
    </row>
    <row r="62" spans="1:20" s="102" customFormat="1" ht="45">
      <c r="A62" s="121" t="e">
        <f t="shared" si="0"/>
        <v>#REF!</v>
      </c>
      <c r="B62" s="99"/>
      <c r="C62" s="99" t="s">
        <v>356</v>
      </c>
      <c r="D62" s="100" t="s">
        <v>357</v>
      </c>
      <c r="E62" s="97" t="e">
        <f>'N3.2'!E63-#REF!</f>
        <v>#REF!</v>
      </c>
      <c r="F62" s="95" t="e">
        <f>'N3.2'!F63-#REF!</f>
        <v>#REF!</v>
      </c>
      <c r="G62" s="95" t="e">
        <f>'N3.2'!G63-#REF!</f>
        <v>#REF!</v>
      </c>
      <c r="H62" s="95" t="e">
        <f>'N3.2'!H63-#REF!</f>
        <v>#REF!</v>
      </c>
      <c r="I62" s="97" t="e">
        <f>'N3.2'!I63-#REF!</f>
        <v>#REF!</v>
      </c>
      <c r="J62" s="95" t="e">
        <f>'N3.2'!J63-#REF!</f>
        <v>#REF!</v>
      </c>
      <c r="K62" s="95" t="e">
        <f>'N3.2'!K63-#REF!</f>
        <v>#REF!</v>
      </c>
      <c r="L62" s="95" t="e">
        <f>'N3.2'!L63-#REF!</f>
        <v>#REF!</v>
      </c>
      <c r="M62" s="97" t="e">
        <f>'N3.2'!M63-#REF!</f>
        <v>#REF!</v>
      </c>
      <c r="N62" s="95" t="e">
        <f>'N3.2'!N63-#REF!</f>
        <v>#REF!</v>
      </c>
      <c r="O62" s="95" t="e">
        <f>'N3.2'!O63-#REF!</f>
        <v>#REF!</v>
      </c>
      <c r="P62" s="95" t="e">
        <f>'N3.2'!P63-#REF!</f>
        <v>#REF!</v>
      </c>
      <c r="Q62" s="97" t="e">
        <f>'N3.2'!Q63-#REF!</f>
        <v>#REF!</v>
      </c>
      <c r="R62" s="95" t="e">
        <f>'N3.2'!R63-#REF!</f>
        <v>#REF!</v>
      </c>
      <c r="S62" s="95" t="e">
        <f>'N3.2'!S63-#REF!</f>
        <v>#REF!</v>
      </c>
      <c r="T62" s="95" t="e">
        <f>'N3.2'!T63-#REF!</f>
        <v>#REF!</v>
      </c>
    </row>
    <row r="63" spans="1:20" ht="21.75" customHeight="1">
      <c r="A63" s="121" t="e">
        <f t="shared" si="0"/>
        <v>#REF!</v>
      </c>
      <c r="B63" s="34" t="s">
        <v>145</v>
      </c>
      <c r="C63" s="34" t="s">
        <v>146</v>
      </c>
      <c r="D63" s="42" t="s">
        <v>147</v>
      </c>
      <c r="E63" s="51" t="e">
        <f>'N3.2'!E64-#REF!</f>
        <v>#REF!</v>
      </c>
      <c r="F63" s="97" t="e">
        <f>'N3.2'!F64-#REF!</f>
        <v>#REF!</v>
      </c>
      <c r="G63" s="51" t="e">
        <f>'N3.2'!G64-#REF!</f>
        <v>#REF!</v>
      </c>
      <c r="H63" s="51" t="e">
        <f>'N3.2'!H64-#REF!</f>
        <v>#REF!</v>
      </c>
      <c r="I63" s="51" t="e">
        <f>'N3.2'!I64-#REF!</f>
        <v>#REF!</v>
      </c>
      <c r="J63" s="97" t="e">
        <f>'N3.2'!J64-#REF!</f>
        <v>#REF!</v>
      </c>
      <c r="K63" s="51" t="e">
        <f>'N3.2'!K64-#REF!</f>
        <v>#REF!</v>
      </c>
      <c r="L63" s="51" t="e">
        <f>'N3.2'!L64-#REF!</f>
        <v>#REF!</v>
      </c>
      <c r="M63" s="51" t="e">
        <f>'N3.2'!M64-#REF!</f>
        <v>#REF!</v>
      </c>
      <c r="N63" s="97" t="e">
        <f>'N3.2'!N64-#REF!</f>
        <v>#REF!</v>
      </c>
      <c r="O63" s="51" t="e">
        <f>'N3.2'!O64-#REF!</f>
        <v>#REF!</v>
      </c>
      <c r="P63" s="51" t="e">
        <f>'N3.2'!P64-#REF!</f>
        <v>#REF!</v>
      </c>
      <c r="Q63" s="51" t="e">
        <f>'N3.2'!Q64-#REF!</f>
        <v>#REF!</v>
      </c>
      <c r="R63" s="97" t="e">
        <f>'N3.2'!R64-#REF!</f>
        <v>#REF!</v>
      </c>
      <c r="S63" s="51" t="e">
        <f>'N3.2'!S64-#REF!</f>
        <v>#REF!</v>
      </c>
      <c r="T63" s="51" t="e">
        <f>'N3.2'!T64-#REF!</f>
        <v>#REF!</v>
      </c>
    </row>
    <row r="64" spans="1:20" ht="21.75" hidden="1" customHeight="1">
      <c r="A64" s="121" t="e">
        <f t="shared" si="0"/>
        <v>#REF!</v>
      </c>
      <c r="B64" s="34" t="s">
        <v>148</v>
      </c>
      <c r="C64" s="34" t="s">
        <v>149</v>
      </c>
      <c r="D64" s="42" t="s">
        <v>150</v>
      </c>
      <c r="E64" s="51" t="e">
        <f>'N3.2'!E65-#REF!</f>
        <v>#REF!</v>
      </c>
      <c r="F64" s="51" t="e">
        <f>'N3.2'!F65-#REF!</f>
        <v>#REF!</v>
      </c>
      <c r="G64" s="51" t="e">
        <f>'N3.2'!G65-#REF!</f>
        <v>#REF!</v>
      </c>
      <c r="H64" s="51" t="e">
        <f>'N3.2'!H65-#REF!</f>
        <v>#REF!</v>
      </c>
      <c r="I64" s="51" t="e">
        <f>'N3.2'!I65-#REF!</f>
        <v>#REF!</v>
      </c>
      <c r="J64" s="51" t="e">
        <f>'N3.2'!J65-#REF!</f>
        <v>#REF!</v>
      </c>
      <c r="K64" s="51" t="e">
        <f>'N3.2'!K65-#REF!</f>
        <v>#REF!</v>
      </c>
      <c r="L64" s="51" t="e">
        <f>'N3.2'!L65-#REF!</f>
        <v>#REF!</v>
      </c>
      <c r="M64" s="51" t="e">
        <f>'N3.2'!M65-#REF!</f>
        <v>#REF!</v>
      </c>
      <c r="N64" s="51" t="e">
        <f>'N3.2'!N65-#REF!</f>
        <v>#REF!</v>
      </c>
      <c r="O64" s="51" t="e">
        <f>'N3.2'!O65-#REF!</f>
        <v>#REF!</v>
      </c>
      <c r="P64" s="51" t="e">
        <f>'N3.2'!P65-#REF!</f>
        <v>#REF!</v>
      </c>
      <c r="Q64" s="51" t="e">
        <f>'N3.2'!Q65-#REF!</f>
        <v>#REF!</v>
      </c>
      <c r="R64" s="51" t="e">
        <f>'N3.2'!R65-#REF!</f>
        <v>#REF!</v>
      </c>
      <c r="S64" s="51" t="e">
        <f>'N3.2'!S65-#REF!</f>
        <v>#REF!</v>
      </c>
      <c r="T64" s="51" t="e">
        <f>'N3.2'!T65-#REF!</f>
        <v>#REF!</v>
      </c>
    </row>
    <row r="65" spans="1:20" ht="21" customHeight="1">
      <c r="A65" s="121" t="e">
        <f t="shared" si="0"/>
        <v>#REF!</v>
      </c>
      <c r="B65" s="48" t="s">
        <v>39</v>
      </c>
      <c r="C65" s="48" t="s">
        <v>151</v>
      </c>
      <c r="D65" s="24" t="s">
        <v>40</v>
      </c>
      <c r="E65" s="85" t="e">
        <f>'N3.2'!E66-#REF!</f>
        <v>#REF!</v>
      </c>
      <c r="F65" s="85" t="e">
        <f>'N3.2'!F66-#REF!</f>
        <v>#REF!</v>
      </c>
      <c r="G65" s="85" t="e">
        <f>'N3.2'!G66-#REF!</f>
        <v>#REF!</v>
      </c>
      <c r="H65" s="85" t="e">
        <f>'N3.2'!H66-#REF!</f>
        <v>#REF!</v>
      </c>
      <c r="I65" s="85" t="e">
        <f>'N3.2'!I66-#REF!</f>
        <v>#REF!</v>
      </c>
      <c r="J65" s="85" t="e">
        <f>'N3.2'!J66-#REF!</f>
        <v>#REF!</v>
      </c>
      <c r="K65" s="85" t="e">
        <f>'N3.2'!K66-#REF!</f>
        <v>#REF!</v>
      </c>
      <c r="L65" s="85" t="e">
        <f>'N3.2'!L66-#REF!</f>
        <v>#REF!</v>
      </c>
      <c r="M65" s="85" t="e">
        <f>'N3.2'!M66-#REF!</f>
        <v>#REF!</v>
      </c>
      <c r="N65" s="85" t="e">
        <f>'N3.2'!N66-#REF!</f>
        <v>#REF!</v>
      </c>
      <c r="O65" s="85" t="e">
        <f>'N3.2'!O66-#REF!</f>
        <v>#REF!</v>
      </c>
      <c r="P65" s="85" t="e">
        <f>'N3.2'!P66-#REF!</f>
        <v>#REF!</v>
      </c>
      <c r="Q65" s="85" t="e">
        <f>'N3.2'!Q66-#REF!</f>
        <v>#REF!</v>
      </c>
      <c r="R65" s="85" t="e">
        <f>'N3.2'!R66-#REF!</f>
        <v>#REF!</v>
      </c>
      <c r="S65" s="85" t="e">
        <f>'N3.2'!S66-#REF!</f>
        <v>#REF!</v>
      </c>
      <c r="T65" s="85" t="e">
        <f>'N3.2'!T66-#REF!</f>
        <v>#REF!</v>
      </c>
    </row>
    <row r="66" spans="1:20" ht="24" hidden="1" customHeight="1">
      <c r="A66" s="121" t="e">
        <f t="shared" si="0"/>
        <v>#REF!</v>
      </c>
      <c r="B66" s="49"/>
      <c r="C66" s="49" t="s">
        <v>354</v>
      </c>
      <c r="D66" s="27" t="s">
        <v>27</v>
      </c>
      <c r="E66" s="28" t="e">
        <f>'N3.2'!E67-#REF!</f>
        <v>#REF!</v>
      </c>
      <c r="F66" s="28" t="e">
        <f>'N3.2'!F67-#REF!</f>
        <v>#REF!</v>
      </c>
      <c r="G66" s="28" t="e">
        <f>'N3.2'!G67-#REF!</f>
        <v>#REF!</v>
      </c>
      <c r="H66" s="28" t="e">
        <f>'N3.2'!H67-#REF!</f>
        <v>#REF!</v>
      </c>
      <c r="I66" s="28" t="e">
        <f>'N3.2'!I67-#REF!</f>
        <v>#REF!</v>
      </c>
      <c r="J66" s="28" t="e">
        <f>'N3.2'!J67-#REF!</f>
        <v>#REF!</v>
      </c>
      <c r="K66" s="28" t="e">
        <f>'N3.2'!K67-#REF!</f>
        <v>#REF!</v>
      </c>
      <c r="L66" s="28" t="e">
        <f>'N3.2'!L67-#REF!</f>
        <v>#REF!</v>
      </c>
      <c r="M66" s="28" t="e">
        <f>'N3.2'!M67-#REF!</f>
        <v>#REF!</v>
      </c>
      <c r="N66" s="28" t="e">
        <f>'N3.2'!N67-#REF!</f>
        <v>#REF!</v>
      </c>
      <c r="O66" s="28" t="e">
        <f>'N3.2'!O67-#REF!</f>
        <v>#REF!</v>
      </c>
      <c r="P66" s="28" t="e">
        <f>'N3.2'!P67-#REF!</f>
        <v>#REF!</v>
      </c>
      <c r="Q66" s="28" t="e">
        <f>'N3.2'!Q67-#REF!</f>
        <v>#REF!</v>
      </c>
      <c r="R66" s="28" t="e">
        <f>'N3.2'!R67-#REF!</f>
        <v>#REF!</v>
      </c>
      <c r="S66" s="28" t="e">
        <f>'N3.2'!S67-#REF!</f>
        <v>#REF!</v>
      </c>
      <c r="T66" s="28" t="e">
        <f>'N3.2'!T67-#REF!</f>
        <v>#REF!</v>
      </c>
    </row>
    <row r="67" spans="1:20" ht="30">
      <c r="A67" s="121" t="e">
        <f t="shared" si="0"/>
        <v>#REF!</v>
      </c>
      <c r="B67" s="26" t="s">
        <v>152</v>
      </c>
      <c r="C67" s="26" t="s">
        <v>153</v>
      </c>
      <c r="D67" s="70" t="s">
        <v>154</v>
      </c>
      <c r="E67" s="38" t="e">
        <f>'N3.2'!E68-#REF!</f>
        <v>#REF!</v>
      </c>
      <c r="F67" s="38" t="e">
        <f>'N3.2'!F68-#REF!</f>
        <v>#REF!</v>
      </c>
      <c r="G67" s="38" t="e">
        <f>'N3.2'!G68-#REF!</f>
        <v>#REF!</v>
      </c>
      <c r="H67" s="38" t="e">
        <f>'N3.2'!H68-#REF!</f>
        <v>#REF!</v>
      </c>
      <c r="I67" s="38" t="e">
        <f>'N3.2'!I68-#REF!</f>
        <v>#REF!</v>
      </c>
      <c r="J67" s="38" t="e">
        <f>'N3.2'!J68-#REF!</f>
        <v>#REF!</v>
      </c>
      <c r="K67" s="38" t="e">
        <f>'N3.2'!K68-#REF!</f>
        <v>#REF!</v>
      </c>
      <c r="L67" s="38" t="e">
        <f>'N3.2'!L68-#REF!</f>
        <v>#REF!</v>
      </c>
      <c r="M67" s="38" t="e">
        <f>'N3.2'!M68-#REF!</f>
        <v>#REF!</v>
      </c>
      <c r="N67" s="38" t="e">
        <f>'N3.2'!N68-#REF!</f>
        <v>#REF!</v>
      </c>
      <c r="O67" s="38" t="e">
        <f>'N3.2'!O68-#REF!</f>
        <v>#REF!</v>
      </c>
      <c r="P67" s="38" t="e">
        <f>'N3.2'!P68-#REF!</f>
        <v>#REF!</v>
      </c>
      <c r="Q67" s="38" t="e">
        <f>'N3.2'!Q68-#REF!</f>
        <v>#REF!</v>
      </c>
      <c r="R67" s="38" t="e">
        <f>'N3.2'!R68-#REF!</f>
        <v>#REF!</v>
      </c>
      <c r="S67" s="38" t="e">
        <f>'N3.2'!S68-#REF!</f>
        <v>#REF!</v>
      </c>
      <c r="T67" s="38" t="e">
        <f>'N3.2'!T68-#REF!</f>
        <v>#REF!</v>
      </c>
    </row>
    <row r="68" spans="1:20" ht="42.75">
      <c r="A68" s="121" t="e">
        <f t="shared" si="0"/>
        <v>#REF!</v>
      </c>
      <c r="B68" s="34"/>
      <c r="C68" s="34" t="s">
        <v>155</v>
      </c>
      <c r="D68" s="8" t="s">
        <v>156</v>
      </c>
      <c r="E68" s="51" t="e">
        <f>'N3.2'!E69-#REF!</f>
        <v>#REF!</v>
      </c>
      <c r="F68" s="71" t="e">
        <f>'N3.2'!F69-#REF!</f>
        <v>#REF!</v>
      </c>
      <c r="G68" s="71" t="e">
        <f>'N3.2'!G69-#REF!</f>
        <v>#REF!</v>
      </c>
      <c r="H68" s="71" t="e">
        <f>'N3.2'!H69-#REF!</f>
        <v>#REF!</v>
      </c>
      <c r="I68" s="51" t="e">
        <f>'N3.2'!I69-#REF!</f>
        <v>#REF!</v>
      </c>
      <c r="J68" s="71" t="e">
        <f>'N3.2'!J69-#REF!</f>
        <v>#REF!</v>
      </c>
      <c r="K68" s="71" t="e">
        <f>'N3.2'!K69-#REF!</f>
        <v>#REF!</v>
      </c>
      <c r="L68" s="71" t="e">
        <f>'N3.2'!L69-#REF!</f>
        <v>#REF!</v>
      </c>
      <c r="M68" s="51" t="e">
        <f>'N3.2'!M69-#REF!</f>
        <v>#REF!</v>
      </c>
      <c r="N68" s="71" t="e">
        <f>'N3.2'!N69-#REF!</f>
        <v>#REF!</v>
      </c>
      <c r="O68" s="71" t="e">
        <f>'N3.2'!O69-#REF!</f>
        <v>#REF!</v>
      </c>
      <c r="P68" s="71" t="e">
        <f>'N3.2'!P69-#REF!</f>
        <v>#REF!</v>
      </c>
      <c r="Q68" s="51" t="e">
        <f>'N3.2'!Q69-#REF!</f>
        <v>#REF!</v>
      </c>
      <c r="R68" s="71" t="e">
        <f>'N3.2'!R69-#REF!</f>
        <v>#REF!</v>
      </c>
      <c r="S68" s="71" t="e">
        <f>'N3.2'!S69-#REF!</f>
        <v>#REF!</v>
      </c>
      <c r="T68" s="71" t="e">
        <f>'N3.2'!T69-#REF!</f>
        <v>#REF!</v>
      </c>
    </row>
    <row r="69" spans="1:20" ht="57">
      <c r="A69" s="121" t="e">
        <f t="shared" si="0"/>
        <v>#REF!</v>
      </c>
      <c r="B69" s="34"/>
      <c r="C69" s="34" t="s">
        <v>157</v>
      </c>
      <c r="D69" s="8" t="s">
        <v>158</v>
      </c>
      <c r="E69" s="51" t="e">
        <f>'N3.2'!E70-#REF!</f>
        <v>#REF!</v>
      </c>
      <c r="F69" s="71" t="e">
        <f>'N3.2'!F70-#REF!</f>
        <v>#REF!</v>
      </c>
      <c r="G69" s="71" t="e">
        <f>'N3.2'!G70-#REF!</f>
        <v>#REF!</v>
      </c>
      <c r="H69" s="71" t="e">
        <f>'N3.2'!H70-#REF!</f>
        <v>#REF!</v>
      </c>
      <c r="I69" s="51" t="e">
        <f>'N3.2'!I70-#REF!</f>
        <v>#REF!</v>
      </c>
      <c r="J69" s="71" t="e">
        <f>'N3.2'!J70-#REF!</f>
        <v>#REF!</v>
      </c>
      <c r="K69" s="71" t="e">
        <f>'N3.2'!K70-#REF!</f>
        <v>#REF!</v>
      </c>
      <c r="L69" s="71" t="e">
        <f>'N3.2'!L70-#REF!</f>
        <v>#REF!</v>
      </c>
      <c r="M69" s="51" t="e">
        <f>'N3.2'!M70-#REF!</f>
        <v>#REF!</v>
      </c>
      <c r="N69" s="71" t="e">
        <f>'N3.2'!N70-#REF!</f>
        <v>#REF!</v>
      </c>
      <c r="O69" s="71" t="e">
        <f>'N3.2'!O70-#REF!</f>
        <v>#REF!</v>
      </c>
      <c r="P69" s="71" t="e">
        <f>'N3.2'!P70-#REF!</f>
        <v>#REF!</v>
      </c>
      <c r="Q69" s="51" t="e">
        <f>'N3.2'!Q70-#REF!</f>
        <v>#REF!</v>
      </c>
      <c r="R69" s="71" t="e">
        <f>'N3.2'!R70-#REF!</f>
        <v>#REF!</v>
      </c>
      <c r="S69" s="71" t="e">
        <f>'N3.2'!S70-#REF!</f>
        <v>#REF!</v>
      </c>
      <c r="T69" s="71" t="e">
        <f>'N3.2'!T70-#REF!</f>
        <v>#REF!</v>
      </c>
    </row>
    <row r="70" spans="1:20" ht="25.5" hidden="1" customHeight="1">
      <c r="A70" s="121" t="e">
        <f t="shared" si="0"/>
        <v>#REF!</v>
      </c>
      <c r="B70" s="34"/>
      <c r="C70" s="34" t="s">
        <v>159</v>
      </c>
      <c r="D70" s="8" t="s">
        <v>160</v>
      </c>
      <c r="E70" s="51" t="e">
        <f>'N3.2'!E71-#REF!</f>
        <v>#REF!</v>
      </c>
      <c r="F70" s="71" t="e">
        <f>'N3.2'!F71-#REF!</f>
        <v>#REF!</v>
      </c>
      <c r="G70" s="71" t="e">
        <f>'N3.2'!G71-#REF!</f>
        <v>#REF!</v>
      </c>
      <c r="H70" s="71" t="e">
        <f>'N3.2'!H71-#REF!</f>
        <v>#REF!</v>
      </c>
      <c r="I70" s="51" t="e">
        <f>'N3.2'!I71-#REF!</f>
        <v>#REF!</v>
      </c>
      <c r="J70" s="71" t="e">
        <f>'N3.2'!J71-#REF!</f>
        <v>#REF!</v>
      </c>
      <c r="K70" s="71" t="e">
        <f>'N3.2'!K71-#REF!</f>
        <v>#REF!</v>
      </c>
      <c r="L70" s="71" t="e">
        <f>'N3.2'!L71-#REF!</f>
        <v>#REF!</v>
      </c>
      <c r="M70" s="51" t="e">
        <f>'N3.2'!M71-#REF!</f>
        <v>#REF!</v>
      </c>
      <c r="N70" s="71" t="e">
        <f>'N3.2'!N71-#REF!</f>
        <v>#REF!</v>
      </c>
      <c r="O70" s="71" t="e">
        <f>'N3.2'!O71-#REF!</f>
        <v>#REF!</v>
      </c>
      <c r="P70" s="71" t="e">
        <f>'N3.2'!P71-#REF!</f>
        <v>#REF!</v>
      </c>
      <c r="Q70" s="51" t="e">
        <f>'N3.2'!Q71-#REF!</f>
        <v>#REF!</v>
      </c>
      <c r="R70" s="71" t="e">
        <f>'N3.2'!R71-#REF!</f>
        <v>#REF!</v>
      </c>
      <c r="S70" s="71" t="e">
        <f>'N3.2'!S71-#REF!</f>
        <v>#REF!</v>
      </c>
      <c r="T70" s="71" t="e">
        <f>'N3.2'!T71-#REF!</f>
        <v>#REF!</v>
      </c>
    </row>
    <row r="71" spans="1:20" ht="27.75" hidden="1" customHeight="1">
      <c r="A71" s="121" t="e">
        <f t="shared" si="0"/>
        <v>#REF!</v>
      </c>
      <c r="B71" s="34"/>
      <c r="C71" s="34" t="s">
        <v>161</v>
      </c>
      <c r="D71" s="8" t="s">
        <v>162</v>
      </c>
      <c r="E71" s="51" t="e">
        <f>'N3.2'!E72-#REF!</f>
        <v>#REF!</v>
      </c>
      <c r="F71" s="71" t="e">
        <f>'N3.2'!F72-#REF!</f>
        <v>#REF!</v>
      </c>
      <c r="G71" s="71" t="e">
        <f>'N3.2'!G72-#REF!</f>
        <v>#REF!</v>
      </c>
      <c r="H71" s="71" t="e">
        <f>'N3.2'!H72-#REF!</f>
        <v>#REF!</v>
      </c>
      <c r="I71" s="51" t="e">
        <f>'N3.2'!I72-#REF!</f>
        <v>#REF!</v>
      </c>
      <c r="J71" s="71" t="e">
        <f>'N3.2'!J72-#REF!</f>
        <v>#REF!</v>
      </c>
      <c r="K71" s="71" t="e">
        <f>'N3.2'!K72-#REF!</f>
        <v>#REF!</v>
      </c>
      <c r="L71" s="71" t="e">
        <f>'N3.2'!L72-#REF!</f>
        <v>#REF!</v>
      </c>
      <c r="M71" s="51" t="e">
        <f>'N3.2'!M72-#REF!</f>
        <v>#REF!</v>
      </c>
      <c r="N71" s="71" t="e">
        <f>'N3.2'!N72-#REF!</f>
        <v>#REF!</v>
      </c>
      <c r="O71" s="71" t="e">
        <f>'N3.2'!O72-#REF!</f>
        <v>#REF!</v>
      </c>
      <c r="P71" s="71" t="e">
        <f>'N3.2'!P72-#REF!</f>
        <v>#REF!</v>
      </c>
      <c r="Q71" s="51" t="e">
        <f>'N3.2'!Q72-#REF!</f>
        <v>#REF!</v>
      </c>
      <c r="R71" s="71" t="e">
        <f>'N3.2'!R72-#REF!</f>
        <v>#REF!</v>
      </c>
      <c r="S71" s="71" t="e">
        <f>'N3.2'!S72-#REF!</f>
        <v>#REF!</v>
      </c>
      <c r="T71" s="71" t="e">
        <f>'N3.2'!T72-#REF!</f>
        <v>#REF!</v>
      </c>
    </row>
    <row r="72" spans="1:20" ht="35.25" hidden="1" customHeight="1">
      <c r="A72" s="121" t="e">
        <f t="shared" ref="A72:A135" si="1">IF((E72+I72+M72+Q72)&lt;0,"a","b")</f>
        <v>#REF!</v>
      </c>
      <c r="B72" s="34"/>
      <c r="C72" s="34" t="s">
        <v>163</v>
      </c>
      <c r="D72" s="8" t="s">
        <v>164</v>
      </c>
      <c r="E72" s="51" t="e">
        <f>'N3.2'!E73-#REF!</f>
        <v>#REF!</v>
      </c>
      <c r="F72" s="61" t="e">
        <f>'N3.2'!F73-#REF!</f>
        <v>#REF!</v>
      </c>
      <c r="G72" s="71" t="e">
        <f>'N3.2'!G73-#REF!</f>
        <v>#REF!</v>
      </c>
      <c r="H72" s="71" t="e">
        <f>'N3.2'!H73-#REF!</f>
        <v>#REF!</v>
      </c>
      <c r="I72" s="51" t="e">
        <f>'N3.2'!I73-#REF!</f>
        <v>#REF!</v>
      </c>
      <c r="J72" s="61" t="e">
        <f>'N3.2'!J73-#REF!</f>
        <v>#REF!</v>
      </c>
      <c r="K72" s="71" t="e">
        <f>'N3.2'!K73-#REF!</f>
        <v>#REF!</v>
      </c>
      <c r="L72" s="71" t="e">
        <f>'N3.2'!L73-#REF!</f>
        <v>#REF!</v>
      </c>
      <c r="M72" s="51" t="e">
        <f>'N3.2'!M73-#REF!</f>
        <v>#REF!</v>
      </c>
      <c r="N72" s="61" t="e">
        <f>'N3.2'!N73-#REF!</f>
        <v>#REF!</v>
      </c>
      <c r="O72" s="71" t="e">
        <f>'N3.2'!O73-#REF!</f>
        <v>#REF!</v>
      </c>
      <c r="P72" s="71" t="e">
        <f>'N3.2'!P73-#REF!</f>
        <v>#REF!</v>
      </c>
      <c r="Q72" s="51" t="e">
        <f>'N3.2'!Q73-#REF!</f>
        <v>#REF!</v>
      </c>
      <c r="R72" s="61" t="e">
        <f>'N3.2'!R73-#REF!</f>
        <v>#REF!</v>
      </c>
      <c r="S72" s="71" t="e">
        <f>'N3.2'!S73-#REF!</f>
        <v>#REF!</v>
      </c>
      <c r="T72" s="71" t="e">
        <f>'N3.2'!T73-#REF!</f>
        <v>#REF!</v>
      </c>
    </row>
    <row r="73" spans="1:20" ht="46.5" hidden="1" customHeight="1">
      <c r="A73" s="121" t="e">
        <f t="shared" si="1"/>
        <v>#REF!</v>
      </c>
      <c r="B73" s="34" t="s">
        <v>165</v>
      </c>
      <c r="C73" s="34" t="s">
        <v>166</v>
      </c>
      <c r="D73" s="42" t="s">
        <v>167</v>
      </c>
      <c r="E73" s="51" t="e">
        <f>'N3.2'!E74-#REF!</f>
        <v>#REF!</v>
      </c>
      <c r="F73" s="51" t="e">
        <f>'N3.2'!F74-#REF!</f>
        <v>#REF!</v>
      </c>
      <c r="G73" s="51" t="e">
        <f>'N3.2'!G74-#REF!</f>
        <v>#REF!</v>
      </c>
      <c r="H73" s="51" t="e">
        <f>'N3.2'!H74-#REF!</f>
        <v>#REF!</v>
      </c>
      <c r="I73" s="51" t="e">
        <f>'N3.2'!I74-#REF!</f>
        <v>#REF!</v>
      </c>
      <c r="J73" s="51" t="e">
        <f>'N3.2'!J74-#REF!</f>
        <v>#REF!</v>
      </c>
      <c r="K73" s="51" t="e">
        <f>'N3.2'!K74-#REF!</f>
        <v>#REF!</v>
      </c>
      <c r="L73" s="51" t="e">
        <f>'N3.2'!L74-#REF!</f>
        <v>#REF!</v>
      </c>
      <c r="M73" s="51" t="e">
        <f>'N3.2'!M74-#REF!</f>
        <v>#REF!</v>
      </c>
      <c r="N73" s="51" t="e">
        <f>'N3.2'!N74-#REF!</f>
        <v>#REF!</v>
      </c>
      <c r="O73" s="51" t="e">
        <f>'N3.2'!O74-#REF!</f>
        <v>#REF!</v>
      </c>
      <c r="P73" s="51" t="e">
        <f>'N3.2'!P74-#REF!</f>
        <v>#REF!</v>
      </c>
      <c r="Q73" s="51" t="e">
        <f>'N3.2'!Q74-#REF!</f>
        <v>#REF!</v>
      </c>
      <c r="R73" s="51" t="e">
        <f>'N3.2'!R74-#REF!</f>
        <v>#REF!</v>
      </c>
      <c r="S73" s="51" t="e">
        <f>'N3.2'!S74-#REF!</f>
        <v>#REF!</v>
      </c>
      <c r="T73" s="51" t="e">
        <f>'N3.2'!T74-#REF!</f>
        <v>#REF!</v>
      </c>
    </row>
    <row r="74" spans="1:20" ht="36" customHeight="1">
      <c r="A74" s="121" t="e">
        <f t="shared" si="1"/>
        <v>#REF!</v>
      </c>
      <c r="B74" s="34" t="s">
        <v>168</v>
      </c>
      <c r="C74" s="34" t="s">
        <v>169</v>
      </c>
      <c r="D74" s="42" t="s">
        <v>170</v>
      </c>
      <c r="E74" s="51" t="e">
        <f>'N3.2'!E75-#REF!</f>
        <v>#REF!</v>
      </c>
      <c r="F74" s="51" t="e">
        <f>'N3.2'!F75-#REF!</f>
        <v>#REF!</v>
      </c>
      <c r="G74" s="51" t="e">
        <f>'N3.2'!G75-#REF!</f>
        <v>#REF!</v>
      </c>
      <c r="H74" s="51" t="e">
        <f>'N3.2'!H75-#REF!</f>
        <v>#REF!</v>
      </c>
      <c r="I74" s="51" t="e">
        <f>'N3.2'!I75-#REF!</f>
        <v>#REF!</v>
      </c>
      <c r="J74" s="51" t="e">
        <f>'N3.2'!J75-#REF!</f>
        <v>#REF!</v>
      </c>
      <c r="K74" s="51" t="e">
        <f>'N3.2'!K75-#REF!</f>
        <v>#REF!</v>
      </c>
      <c r="L74" s="51" t="e">
        <f>'N3.2'!L75-#REF!</f>
        <v>#REF!</v>
      </c>
      <c r="M74" s="51" t="e">
        <f>'N3.2'!M75-#REF!</f>
        <v>#REF!</v>
      </c>
      <c r="N74" s="51" t="e">
        <f>'N3.2'!N75-#REF!</f>
        <v>#REF!</v>
      </c>
      <c r="O74" s="51" t="e">
        <f>'N3.2'!O75-#REF!</f>
        <v>#REF!</v>
      </c>
      <c r="P74" s="51" t="e">
        <f>'N3.2'!P75-#REF!</f>
        <v>#REF!</v>
      </c>
      <c r="Q74" s="51" t="e">
        <f>'N3.2'!Q75-#REF!</f>
        <v>#REF!</v>
      </c>
      <c r="R74" s="51" t="e">
        <f>'N3.2'!R75-#REF!</f>
        <v>#REF!</v>
      </c>
      <c r="S74" s="51" t="e">
        <f>'N3.2'!S75-#REF!</f>
        <v>#REF!</v>
      </c>
      <c r="T74" s="51" t="e">
        <f>'N3.2'!T75-#REF!</f>
        <v>#REF!</v>
      </c>
    </row>
    <row r="75" spans="1:20" ht="21" hidden="1" customHeight="1">
      <c r="A75" s="121" t="e">
        <f t="shared" si="1"/>
        <v>#REF!</v>
      </c>
      <c r="B75" s="34"/>
      <c r="C75" s="34" t="s">
        <v>354</v>
      </c>
      <c r="D75" s="39" t="s">
        <v>27</v>
      </c>
      <c r="E75" s="41" t="e">
        <f>'N3.2'!E76-#REF!</f>
        <v>#REF!</v>
      </c>
      <c r="F75" s="41" t="e">
        <f>'N3.2'!F76-#REF!</f>
        <v>#REF!</v>
      </c>
      <c r="G75" s="41" t="e">
        <f>'N3.2'!G76-#REF!</f>
        <v>#REF!</v>
      </c>
      <c r="H75" s="41" t="e">
        <f>'N3.2'!H76-#REF!</f>
        <v>#REF!</v>
      </c>
      <c r="I75" s="41" t="e">
        <f>'N3.2'!I76-#REF!</f>
        <v>#REF!</v>
      </c>
      <c r="J75" s="41" t="e">
        <f>'N3.2'!J76-#REF!</f>
        <v>#REF!</v>
      </c>
      <c r="K75" s="41" t="e">
        <f>'N3.2'!K76-#REF!</f>
        <v>#REF!</v>
      </c>
      <c r="L75" s="41" t="e">
        <f>'N3.2'!L76-#REF!</f>
        <v>#REF!</v>
      </c>
      <c r="M75" s="41" t="e">
        <f>'N3.2'!M76-#REF!</f>
        <v>#REF!</v>
      </c>
      <c r="N75" s="41" t="e">
        <f>'N3.2'!N76-#REF!</f>
        <v>#REF!</v>
      </c>
      <c r="O75" s="41" t="e">
        <f>'N3.2'!O76-#REF!</f>
        <v>#REF!</v>
      </c>
      <c r="P75" s="41" t="e">
        <f>'N3.2'!P76-#REF!</f>
        <v>#REF!</v>
      </c>
      <c r="Q75" s="41" t="e">
        <f>'N3.2'!Q76-#REF!</f>
        <v>#REF!</v>
      </c>
      <c r="R75" s="41" t="e">
        <f>'N3.2'!R76-#REF!</f>
        <v>#REF!</v>
      </c>
      <c r="S75" s="41" t="e">
        <f>'N3.2'!S76-#REF!</f>
        <v>#REF!</v>
      </c>
      <c r="T75" s="41" t="e">
        <f>'N3.2'!T76-#REF!</f>
        <v>#REF!</v>
      </c>
    </row>
    <row r="76" spans="1:20" ht="27" customHeight="1">
      <c r="A76" s="121" t="e">
        <f t="shared" si="1"/>
        <v>#REF!</v>
      </c>
      <c r="B76" s="34"/>
      <c r="C76" s="34" t="s">
        <v>171</v>
      </c>
      <c r="D76" s="69" t="s">
        <v>172</v>
      </c>
      <c r="E76" s="37" t="e">
        <f>'N3.2'!E77-#REF!</f>
        <v>#REF!</v>
      </c>
      <c r="F76" s="96" t="e">
        <f>'N3.2'!F77-#REF!</f>
        <v>#REF!</v>
      </c>
      <c r="G76" s="61" t="e">
        <f>'N3.2'!G77-#REF!</f>
        <v>#REF!</v>
      </c>
      <c r="H76" s="61" t="e">
        <f>'N3.2'!H77-#REF!</f>
        <v>#REF!</v>
      </c>
      <c r="I76" s="37" t="e">
        <f>'N3.2'!I77-#REF!</f>
        <v>#REF!</v>
      </c>
      <c r="J76" s="96" t="e">
        <f>'N3.2'!J77-#REF!</f>
        <v>#REF!</v>
      </c>
      <c r="K76" s="61" t="e">
        <f>'N3.2'!K77-#REF!</f>
        <v>#REF!</v>
      </c>
      <c r="L76" s="61" t="e">
        <f>'N3.2'!L77-#REF!</f>
        <v>#REF!</v>
      </c>
      <c r="M76" s="37" t="e">
        <f>'N3.2'!M77-#REF!</f>
        <v>#REF!</v>
      </c>
      <c r="N76" s="96" t="e">
        <f>'N3.2'!N77-#REF!</f>
        <v>#REF!</v>
      </c>
      <c r="O76" s="61" t="e">
        <f>'N3.2'!O77-#REF!</f>
        <v>#REF!</v>
      </c>
      <c r="P76" s="61" t="e">
        <f>'N3.2'!P77-#REF!</f>
        <v>#REF!</v>
      </c>
      <c r="Q76" s="37" t="e">
        <f>'N3.2'!Q77-#REF!</f>
        <v>#REF!</v>
      </c>
      <c r="R76" s="96" t="e">
        <f>'N3.2'!R77-#REF!</f>
        <v>#REF!</v>
      </c>
      <c r="S76" s="61" t="e">
        <f>'N3.2'!S77-#REF!</f>
        <v>#REF!</v>
      </c>
      <c r="T76" s="61" t="e">
        <f>'N3.2'!T77-#REF!</f>
        <v>#REF!</v>
      </c>
    </row>
    <row r="77" spans="1:20" ht="30.75" hidden="1" customHeight="1">
      <c r="A77" s="121" t="e">
        <f t="shared" si="1"/>
        <v>#REF!</v>
      </c>
      <c r="B77" s="34"/>
      <c r="C77" s="34" t="s">
        <v>173</v>
      </c>
      <c r="D77" s="69" t="s">
        <v>174</v>
      </c>
      <c r="E77" s="37" t="e">
        <f>'N3.2'!E78-#REF!</f>
        <v>#REF!</v>
      </c>
      <c r="F77" s="61" t="e">
        <f>'N3.2'!F78-#REF!</f>
        <v>#REF!</v>
      </c>
      <c r="G77" s="61" t="e">
        <f>'N3.2'!G78-#REF!</f>
        <v>#REF!</v>
      </c>
      <c r="H77" s="61" t="e">
        <f>'N3.2'!H78-#REF!</f>
        <v>#REF!</v>
      </c>
      <c r="I77" s="37" t="e">
        <f>'N3.2'!I78-#REF!</f>
        <v>#REF!</v>
      </c>
      <c r="J77" s="61" t="e">
        <f>'N3.2'!J78-#REF!</f>
        <v>#REF!</v>
      </c>
      <c r="K77" s="61" t="e">
        <f>'N3.2'!K78-#REF!</f>
        <v>#REF!</v>
      </c>
      <c r="L77" s="61" t="e">
        <f>'N3.2'!L78-#REF!</f>
        <v>#REF!</v>
      </c>
      <c r="M77" s="37" t="e">
        <f>'N3.2'!M78-#REF!</f>
        <v>#REF!</v>
      </c>
      <c r="N77" s="61" t="e">
        <f>'N3.2'!N78-#REF!</f>
        <v>#REF!</v>
      </c>
      <c r="O77" s="61" t="e">
        <f>'N3.2'!O78-#REF!</f>
        <v>#REF!</v>
      </c>
      <c r="P77" s="61" t="e">
        <f>'N3.2'!P78-#REF!</f>
        <v>#REF!</v>
      </c>
      <c r="Q77" s="37" t="e">
        <f>'N3.2'!Q78-#REF!</f>
        <v>#REF!</v>
      </c>
      <c r="R77" s="61" t="e">
        <f>'N3.2'!R78-#REF!</f>
        <v>#REF!</v>
      </c>
      <c r="S77" s="61" t="e">
        <f>'N3.2'!S78-#REF!</f>
        <v>#REF!</v>
      </c>
      <c r="T77" s="61" t="e">
        <f>'N3.2'!T78-#REF!</f>
        <v>#REF!</v>
      </c>
    </row>
    <row r="78" spans="1:20" ht="21" customHeight="1">
      <c r="A78" s="121" t="e">
        <f t="shared" si="1"/>
        <v>#REF!</v>
      </c>
      <c r="B78" s="48" t="s">
        <v>45</v>
      </c>
      <c r="C78" s="48" t="s">
        <v>175</v>
      </c>
      <c r="D78" s="24" t="s">
        <v>46</v>
      </c>
      <c r="E78" s="85" t="e">
        <f>'N3.2'!E79-#REF!</f>
        <v>#REF!</v>
      </c>
      <c r="F78" s="85" t="e">
        <f>'N3.2'!F79-#REF!</f>
        <v>#REF!</v>
      </c>
      <c r="G78" s="85" t="e">
        <f>'N3.2'!G79-#REF!</f>
        <v>#REF!</v>
      </c>
      <c r="H78" s="85" t="e">
        <f>'N3.2'!H79-#REF!</f>
        <v>#REF!</v>
      </c>
      <c r="I78" s="85" t="e">
        <f>'N3.2'!I79-#REF!</f>
        <v>#REF!</v>
      </c>
      <c r="J78" s="85" t="e">
        <f>'N3.2'!J79-#REF!</f>
        <v>#REF!</v>
      </c>
      <c r="K78" s="85" t="e">
        <f>'N3.2'!K79-#REF!</f>
        <v>#REF!</v>
      </c>
      <c r="L78" s="85" t="e">
        <f>'N3.2'!L79-#REF!</f>
        <v>#REF!</v>
      </c>
      <c r="M78" s="85" t="e">
        <f>'N3.2'!M79-#REF!</f>
        <v>#REF!</v>
      </c>
      <c r="N78" s="85" t="e">
        <f>'N3.2'!N79-#REF!</f>
        <v>#REF!</v>
      </c>
      <c r="O78" s="85" t="e">
        <f>'N3.2'!O79-#REF!</f>
        <v>#REF!</v>
      </c>
      <c r="P78" s="85" t="e">
        <f>'N3.2'!P79-#REF!</f>
        <v>#REF!</v>
      </c>
      <c r="Q78" s="85" t="e">
        <f>'N3.2'!Q79-#REF!</f>
        <v>#REF!</v>
      </c>
      <c r="R78" s="85" t="e">
        <f>'N3.2'!R79-#REF!</f>
        <v>#REF!</v>
      </c>
      <c r="S78" s="85" t="e">
        <f>'N3.2'!S79-#REF!</f>
        <v>#REF!</v>
      </c>
      <c r="T78" s="85" t="e">
        <f>'N3.2'!T79-#REF!</f>
        <v>#REF!</v>
      </c>
    </row>
    <row r="79" spans="1:20" ht="24" hidden="1" customHeight="1">
      <c r="A79" s="121" t="e">
        <f t="shared" si="1"/>
        <v>#REF!</v>
      </c>
      <c r="B79" s="49"/>
      <c r="C79" s="49" t="s">
        <v>354</v>
      </c>
      <c r="D79" s="27" t="s">
        <v>27</v>
      </c>
      <c r="E79" s="28" t="e">
        <f>'N3.2'!E80-#REF!</f>
        <v>#REF!</v>
      </c>
      <c r="F79" s="28" t="e">
        <f>'N3.2'!F80-#REF!</f>
        <v>#REF!</v>
      </c>
      <c r="G79" s="28" t="e">
        <f>'N3.2'!G80-#REF!</f>
        <v>#REF!</v>
      </c>
      <c r="H79" s="28" t="e">
        <f>'N3.2'!H80-#REF!</f>
        <v>#REF!</v>
      </c>
      <c r="I79" s="28" t="e">
        <f>'N3.2'!I80-#REF!</f>
        <v>#REF!</v>
      </c>
      <c r="J79" s="28" t="e">
        <f>'N3.2'!J80-#REF!</f>
        <v>#REF!</v>
      </c>
      <c r="K79" s="28" t="e">
        <f>'N3.2'!K80-#REF!</f>
        <v>#REF!</v>
      </c>
      <c r="L79" s="28" t="e">
        <f>'N3.2'!L80-#REF!</f>
        <v>#REF!</v>
      </c>
      <c r="M79" s="28" t="e">
        <f>'N3.2'!M80-#REF!</f>
        <v>#REF!</v>
      </c>
      <c r="N79" s="28" t="e">
        <f>'N3.2'!N80-#REF!</f>
        <v>#REF!</v>
      </c>
      <c r="O79" s="28" t="e">
        <f>'N3.2'!O80-#REF!</f>
        <v>#REF!</v>
      </c>
      <c r="P79" s="28" t="e">
        <f>'N3.2'!P80-#REF!</f>
        <v>#REF!</v>
      </c>
      <c r="Q79" s="28" t="e">
        <f>'N3.2'!Q80-#REF!</f>
        <v>#REF!</v>
      </c>
      <c r="R79" s="28" t="e">
        <f>'N3.2'!R80-#REF!</f>
        <v>#REF!</v>
      </c>
      <c r="S79" s="28" t="e">
        <f>'N3.2'!S80-#REF!</f>
        <v>#REF!</v>
      </c>
      <c r="T79" s="28" t="e">
        <f>'N3.2'!T80-#REF!</f>
        <v>#REF!</v>
      </c>
    </row>
    <row r="80" spans="1:20" ht="22.5" hidden="1" customHeight="1">
      <c r="A80" s="121" t="e">
        <f t="shared" si="1"/>
        <v>#REF!</v>
      </c>
      <c r="B80" s="34" t="s">
        <v>176</v>
      </c>
      <c r="C80" s="34" t="s">
        <v>177</v>
      </c>
      <c r="D80" s="42" t="s">
        <v>178</v>
      </c>
      <c r="E80" s="51" t="e">
        <f>'N3.2'!E81-#REF!</f>
        <v>#REF!</v>
      </c>
      <c r="F80" s="51" t="e">
        <f>'N3.2'!F81-#REF!</f>
        <v>#REF!</v>
      </c>
      <c r="G80" s="51" t="e">
        <f>'N3.2'!G81-#REF!</f>
        <v>#REF!</v>
      </c>
      <c r="H80" s="51" t="e">
        <f>'N3.2'!H81-#REF!</f>
        <v>#REF!</v>
      </c>
      <c r="I80" s="51" t="e">
        <f>'N3.2'!I81-#REF!</f>
        <v>#REF!</v>
      </c>
      <c r="J80" s="51" t="e">
        <f>'N3.2'!J81-#REF!</f>
        <v>#REF!</v>
      </c>
      <c r="K80" s="51" t="e">
        <f>'N3.2'!K81-#REF!</f>
        <v>#REF!</v>
      </c>
      <c r="L80" s="51" t="e">
        <f>'N3.2'!L81-#REF!</f>
        <v>#REF!</v>
      </c>
      <c r="M80" s="51" t="e">
        <f>'N3.2'!M81-#REF!</f>
        <v>#REF!</v>
      </c>
      <c r="N80" s="51" t="e">
        <f>'N3.2'!N81-#REF!</f>
        <v>#REF!</v>
      </c>
      <c r="O80" s="51" t="e">
        <f>'N3.2'!O81-#REF!</f>
        <v>#REF!</v>
      </c>
      <c r="P80" s="51" t="e">
        <f>'N3.2'!P81-#REF!</f>
        <v>#REF!</v>
      </c>
      <c r="Q80" s="51" t="e">
        <f>'N3.2'!Q81-#REF!</f>
        <v>#REF!</v>
      </c>
      <c r="R80" s="51" t="e">
        <f>'N3.2'!R81-#REF!</f>
        <v>#REF!</v>
      </c>
      <c r="S80" s="51" t="e">
        <f>'N3.2'!S81-#REF!</f>
        <v>#REF!</v>
      </c>
      <c r="T80" s="51" t="e">
        <f>'N3.2'!T81-#REF!</f>
        <v>#REF!</v>
      </c>
    </row>
    <row r="81" spans="1:20" ht="21" hidden="1" customHeight="1">
      <c r="A81" s="121" t="e">
        <f t="shared" si="1"/>
        <v>#REF!</v>
      </c>
      <c r="B81" s="34"/>
      <c r="C81" s="34" t="s">
        <v>354</v>
      </c>
      <c r="D81" s="39" t="s">
        <v>27</v>
      </c>
      <c r="E81" s="41" t="e">
        <f>'N3.2'!E82-#REF!</f>
        <v>#REF!</v>
      </c>
      <c r="F81" s="41" t="e">
        <f>'N3.2'!F82-#REF!</f>
        <v>#REF!</v>
      </c>
      <c r="G81" s="41" t="e">
        <f>'N3.2'!G82-#REF!</f>
        <v>#REF!</v>
      </c>
      <c r="H81" s="41" t="e">
        <f>'N3.2'!H82-#REF!</f>
        <v>#REF!</v>
      </c>
      <c r="I81" s="41" t="e">
        <f>'N3.2'!I82-#REF!</f>
        <v>#REF!</v>
      </c>
      <c r="J81" s="41" t="e">
        <f>'N3.2'!J82-#REF!</f>
        <v>#REF!</v>
      </c>
      <c r="K81" s="41" t="e">
        <f>'N3.2'!K82-#REF!</f>
        <v>#REF!</v>
      </c>
      <c r="L81" s="41" t="e">
        <f>'N3.2'!L82-#REF!</f>
        <v>#REF!</v>
      </c>
      <c r="M81" s="41" t="e">
        <f>'N3.2'!M82-#REF!</f>
        <v>#REF!</v>
      </c>
      <c r="N81" s="41" t="e">
        <f>'N3.2'!N82-#REF!</f>
        <v>#REF!</v>
      </c>
      <c r="O81" s="41" t="e">
        <f>'N3.2'!O82-#REF!</f>
        <v>#REF!</v>
      </c>
      <c r="P81" s="41" t="e">
        <f>'N3.2'!P82-#REF!</f>
        <v>#REF!</v>
      </c>
      <c r="Q81" s="41" t="e">
        <f>'N3.2'!Q82-#REF!</f>
        <v>#REF!</v>
      </c>
      <c r="R81" s="41" t="e">
        <f>'N3.2'!R82-#REF!</f>
        <v>#REF!</v>
      </c>
      <c r="S81" s="41" t="e">
        <f>'N3.2'!S82-#REF!</f>
        <v>#REF!</v>
      </c>
      <c r="T81" s="41" t="e">
        <f>'N3.2'!T82-#REF!</f>
        <v>#REF!</v>
      </c>
    </row>
    <row r="82" spans="1:20" ht="27" hidden="1" customHeight="1">
      <c r="A82" s="121" t="e">
        <f t="shared" si="1"/>
        <v>#REF!</v>
      </c>
      <c r="B82" s="34"/>
      <c r="C82" s="34" t="s">
        <v>179</v>
      </c>
      <c r="D82" s="69" t="s">
        <v>180</v>
      </c>
      <c r="E82" s="51" t="e">
        <f>'N3.2'!E83-#REF!</f>
        <v>#REF!</v>
      </c>
      <c r="F82" s="71" t="e">
        <f>'N3.2'!F83-#REF!</f>
        <v>#REF!</v>
      </c>
      <c r="G82" s="71" t="e">
        <f>'N3.2'!G83-#REF!</f>
        <v>#REF!</v>
      </c>
      <c r="H82" s="71" t="e">
        <f>'N3.2'!H83-#REF!</f>
        <v>#REF!</v>
      </c>
      <c r="I82" s="51" t="e">
        <f>'N3.2'!I83-#REF!</f>
        <v>#REF!</v>
      </c>
      <c r="J82" s="71" t="e">
        <f>'N3.2'!J83-#REF!</f>
        <v>#REF!</v>
      </c>
      <c r="K82" s="71" t="e">
        <f>'N3.2'!K83-#REF!</f>
        <v>#REF!</v>
      </c>
      <c r="L82" s="71" t="e">
        <f>'N3.2'!L83-#REF!</f>
        <v>#REF!</v>
      </c>
      <c r="M82" s="51" t="e">
        <f>'N3.2'!M83-#REF!</f>
        <v>#REF!</v>
      </c>
      <c r="N82" s="71" t="e">
        <f>'N3.2'!N83-#REF!</f>
        <v>#REF!</v>
      </c>
      <c r="O82" s="71" t="e">
        <f>'N3.2'!O83-#REF!</f>
        <v>#REF!</v>
      </c>
      <c r="P82" s="71" t="e">
        <f>'N3.2'!P83-#REF!</f>
        <v>#REF!</v>
      </c>
      <c r="Q82" s="51" t="e">
        <f>'N3.2'!Q83-#REF!</f>
        <v>#REF!</v>
      </c>
      <c r="R82" s="71" t="e">
        <f>'N3.2'!R83-#REF!</f>
        <v>#REF!</v>
      </c>
      <c r="S82" s="71" t="e">
        <f>'N3.2'!S83-#REF!</f>
        <v>#REF!</v>
      </c>
      <c r="T82" s="71" t="e">
        <f>'N3.2'!T83-#REF!</f>
        <v>#REF!</v>
      </c>
    </row>
    <row r="83" spans="1:20" ht="27" hidden="1" customHeight="1">
      <c r="A83" s="121" t="e">
        <f t="shared" si="1"/>
        <v>#REF!</v>
      </c>
      <c r="B83" s="34"/>
      <c r="C83" s="34" t="s">
        <v>181</v>
      </c>
      <c r="D83" s="69" t="s">
        <v>182</v>
      </c>
      <c r="E83" s="51" t="e">
        <f>'N3.2'!E84-#REF!</f>
        <v>#REF!</v>
      </c>
      <c r="F83" s="71" t="e">
        <f>'N3.2'!F84-#REF!</f>
        <v>#REF!</v>
      </c>
      <c r="G83" s="71" t="e">
        <f>'N3.2'!G84-#REF!</f>
        <v>#REF!</v>
      </c>
      <c r="H83" s="71" t="e">
        <f>'N3.2'!H84-#REF!</f>
        <v>#REF!</v>
      </c>
      <c r="I83" s="51" t="e">
        <f>'N3.2'!I84-#REF!</f>
        <v>#REF!</v>
      </c>
      <c r="J83" s="71" t="e">
        <f>'N3.2'!J84-#REF!</f>
        <v>#REF!</v>
      </c>
      <c r="K83" s="71" t="e">
        <f>'N3.2'!K84-#REF!</f>
        <v>#REF!</v>
      </c>
      <c r="L83" s="71" t="e">
        <f>'N3.2'!L84-#REF!</f>
        <v>#REF!</v>
      </c>
      <c r="M83" s="51" t="e">
        <f>'N3.2'!M84-#REF!</f>
        <v>#REF!</v>
      </c>
      <c r="N83" s="71" t="e">
        <f>'N3.2'!N84-#REF!</f>
        <v>#REF!</v>
      </c>
      <c r="O83" s="71" t="e">
        <f>'N3.2'!O84-#REF!</f>
        <v>#REF!</v>
      </c>
      <c r="P83" s="71" t="e">
        <f>'N3.2'!P84-#REF!</f>
        <v>#REF!</v>
      </c>
      <c r="Q83" s="51" t="e">
        <f>'N3.2'!Q84-#REF!</f>
        <v>#REF!</v>
      </c>
      <c r="R83" s="71" t="e">
        <f>'N3.2'!R84-#REF!</f>
        <v>#REF!</v>
      </c>
      <c r="S83" s="71" t="e">
        <f>'N3.2'!S84-#REF!</f>
        <v>#REF!</v>
      </c>
      <c r="T83" s="71" t="e">
        <f>'N3.2'!T84-#REF!</f>
        <v>#REF!</v>
      </c>
    </row>
    <row r="84" spans="1:20" ht="27" hidden="1" customHeight="1">
      <c r="A84" s="121" t="e">
        <f t="shared" si="1"/>
        <v>#REF!</v>
      </c>
      <c r="B84" s="34"/>
      <c r="C84" s="34" t="s">
        <v>183</v>
      </c>
      <c r="D84" s="69" t="s">
        <v>184</v>
      </c>
      <c r="E84" s="51" t="e">
        <f>'N3.2'!E85-#REF!</f>
        <v>#REF!</v>
      </c>
      <c r="F84" s="71" t="e">
        <f>'N3.2'!F85-#REF!</f>
        <v>#REF!</v>
      </c>
      <c r="G84" s="71" t="e">
        <f>'N3.2'!G85-#REF!</f>
        <v>#REF!</v>
      </c>
      <c r="H84" s="71" t="e">
        <f>'N3.2'!H85-#REF!</f>
        <v>#REF!</v>
      </c>
      <c r="I84" s="51" t="e">
        <f>'N3.2'!I85-#REF!</f>
        <v>#REF!</v>
      </c>
      <c r="J84" s="71" t="e">
        <f>'N3.2'!J85-#REF!</f>
        <v>#REF!</v>
      </c>
      <c r="K84" s="71" t="e">
        <f>'N3.2'!K85-#REF!</f>
        <v>#REF!</v>
      </c>
      <c r="L84" s="71" t="e">
        <f>'N3.2'!L85-#REF!</f>
        <v>#REF!</v>
      </c>
      <c r="M84" s="51" t="e">
        <f>'N3.2'!M85-#REF!</f>
        <v>#REF!</v>
      </c>
      <c r="N84" s="71" t="e">
        <f>'N3.2'!N85-#REF!</f>
        <v>#REF!</v>
      </c>
      <c r="O84" s="71" t="e">
        <f>'N3.2'!O85-#REF!</f>
        <v>#REF!</v>
      </c>
      <c r="P84" s="71" t="e">
        <f>'N3.2'!P85-#REF!</f>
        <v>#REF!</v>
      </c>
      <c r="Q84" s="51" t="e">
        <f>'N3.2'!Q85-#REF!</f>
        <v>#REF!</v>
      </c>
      <c r="R84" s="71" t="e">
        <f>'N3.2'!R85-#REF!</f>
        <v>#REF!</v>
      </c>
      <c r="S84" s="71" t="e">
        <f>'N3.2'!S85-#REF!</f>
        <v>#REF!</v>
      </c>
      <c r="T84" s="71" t="e">
        <f>'N3.2'!T85-#REF!</f>
        <v>#REF!</v>
      </c>
    </row>
    <row r="85" spans="1:20" ht="27" hidden="1" customHeight="1">
      <c r="A85" s="121" t="e">
        <f t="shared" si="1"/>
        <v>#REF!</v>
      </c>
      <c r="B85" s="34"/>
      <c r="C85" s="34" t="s">
        <v>185</v>
      </c>
      <c r="D85" s="69" t="s">
        <v>186</v>
      </c>
      <c r="E85" s="51" t="e">
        <f>'N3.2'!E86-#REF!</f>
        <v>#REF!</v>
      </c>
      <c r="F85" s="71" t="e">
        <f>'N3.2'!F86-#REF!</f>
        <v>#REF!</v>
      </c>
      <c r="G85" s="71" t="e">
        <f>'N3.2'!G86-#REF!</f>
        <v>#REF!</v>
      </c>
      <c r="H85" s="71" t="e">
        <f>'N3.2'!H86-#REF!</f>
        <v>#REF!</v>
      </c>
      <c r="I85" s="51" t="e">
        <f>'N3.2'!I86-#REF!</f>
        <v>#REF!</v>
      </c>
      <c r="J85" s="71" t="e">
        <f>'N3.2'!J86-#REF!</f>
        <v>#REF!</v>
      </c>
      <c r="K85" s="71" t="e">
        <f>'N3.2'!K86-#REF!</f>
        <v>#REF!</v>
      </c>
      <c r="L85" s="71" t="e">
        <f>'N3.2'!L86-#REF!</f>
        <v>#REF!</v>
      </c>
      <c r="M85" s="51" t="e">
        <f>'N3.2'!M86-#REF!</f>
        <v>#REF!</v>
      </c>
      <c r="N85" s="71" t="e">
        <f>'N3.2'!N86-#REF!</f>
        <v>#REF!</v>
      </c>
      <c r="O85" s="71" t="e">
        <f>'N3.2'!O86-#REF!</f>
        <v>#REF!</v>
      </c>
      <c r="P85" s="71" t="e">
        <f>'N3.2'!P86-#REF!</f>
        <v>#REF!</v>
      </c>
      <c r="Q85" s="51" t="e">
        <f>'N3.2'!Q86-#REF!</f>
        <v>#REF!</v>
      </c>
      <c r="R85" s="71" t="e">
        <f>'N3.2'!R86-#REF!</f>
        <v>#REF!</v>
      </c>
      <c r="S85" s="71" t="e">
        <f>'N3.2'!S86-#REF!</f>
        <v>#REF!</v>
      </c>
      <c r="T85" s="71" t="e">
        <f>'N3.2'!T86-#REF!</f>
        <v>#REF!</v>
      </c>
    </row>
    <row r="86" spans="1:20" ht="27" hidden="1" customHeight="1">
      <c r="A86" s="121" t="e">
        <f t="shared" si="1"/>
        <v>#REF!</v>
      </c>
      <c r="B86" s="34"/>
      <c r="C86" s="34" t="s">
        <v>187</v>
      </c>
      <c r="D86" s="69" t="s">
        <v>188</v>
      </c>
      <c r="E86" s="51" t="e">
        <f>'N3.2'!E87-#REF!</f>
        <v>#REF!</v>
      </c>
      <c r="F86" s="71" t="e">
        <f>'N3.2'!F87-#REF!</f>
        <v>#REF!</v>
      </c>
      <c r="G86" s="71" t="e">
        <f>'N3.2'!G87-#REF!</f>
        <v>#REF!</v>
      </c>
      <c r="H86" s="71" t="e">
        <f>'N3.2'!H87-#REF!</f>
        <v>#REF!</v>
      </c>
      <c r="I86" s="51" t="e">
        <f>'N3.2'!I87-#REF!</f>
        <v>#REF!</v>
      </c>
      <c r="J86" s="71" t="e">
        <f>'N3.2'!J87-#REF!</f>
        <v>#REF!</v>
      </c>
      <c r="K86" s="71" t="e">
        <f>'N3.2'!K87-#REF!</f>
        <v>#REF!</v>
      </c>
      <c r="L86" s="71" t="e">
        <f>'N3.2'!L87-#REF!</f>
        <v>#REF!</v>
      </c>
      <c r="M86" s="51" t="e">
        <f>'N3.2'!M87-#REF!</f>
        <v>#REF!</v>
      </c>
      <c r="N86" s="71" t="e">
        <f>'N3.2'!N87-#REF!</f>
        <v>#REF!</v>
      </c>
      <c r="O86" s="71" t="e">
        <f>'N3.2'!O87-#REF!</f>
        <v>#REF!</v>
      </c>
      <c r="P86" s="71" t="e">
        <f>'N3.2'!P87-#REF!</f>
        <v>#REF!</v>
      </c>
      <c r="Q86" s="51" t="e">
        <f>'N3.2'!Q87-#REF!</f>
        <v>#REF!</v>
      </c>
      <c r="R86" s="71" t="e">
        <f>'N3.2'!R87-#REF!</f>
        <v>#REF!</v>
      </c>
      <c r="S86" s="71" t="e">
        <f>'N3.2'!S87-#REF!</f>
        <v>#REF!</v>
      </c>
      <c r="T86" s="71" t="e">
        <f>'N3.2'!T87-#REF!</f>
        <v>#REF!</v>
      </c>
    </row>
    <row r="87" spans="1:20" ht="27" hidden="1" customHeight="1">
      <c r="A87" s="121" t="e">
        <f t="shared" si="1"/>
        <v>#REF!</v>
      </c>
      <c r="B87" s="34"/>
      <c r="C87" s="34" t="s">
        <v>189</v>
      </c>
      <c r="D87" s="69" t="s">
        <v>190</v>
      </c>
      <c r="E87" s="51" t="e">
        <f>'N3.2'!E88-#REF!</f>
        <v>#REF!</v>
      </c>
      <c r="F87" s="71" t="e">
        <f>'N3.2'!F88-#REF!</f>
        <v>#REF!</v>
      </c>
      <c r="G87" s="71" t="e">
        <f>'N3.2'!G88-#REF!</f>
        <v>#REF!</v>
      </c>
      <c r="H87" s="71" t="e">
        <f>'N3.2'!H88-#REF!</f>
        <v>#REF!</v>
      </c>
      <c r="I87" s="51" t="e">
        <f>'N3.2'!I88-#REF!</f>
        <v>#REF!</v>
      </c>
      <c r="J87" s="71" t="e">
        <f>'N3.2'!J88-#REF!</f>
        <v>#REF!</v>
      </c>
      <c r="K87" s="71" t="e">
        <f>'N3.2'!K88-#REF!</f>
        <v>#REF!</v>
      </c>
      <c r="L87" s="71" t="e">
        <f>'N3.2'!L88-#REF!</f>
        <v>#REF!</v>
      </c>
      <c r="M87" s="51" t="e">
        <f>'N3.2'!M88-#REF!</f>
        <v>#REF!</v>
      </c>
      <c r="N87" s="71" t="e">
        <f>'N3.2'!N88-#REF!</f>
        <v>#REF!</v>
      </c>
      <c r="O87" s="71" t="e">
        <f>'N3.2'!O88-#REF!</f>
        <v>#REF!</v>
      </c>
      <c r="P87" s="71" t="e">
        <f>'N3.2'!P88-#REF!</f>
        <v>#REF!</v>
      </c>
      <c r="Q87" s="51" t="e">
        <f>'N3.2'!Q88-#REF!</f>
        <v>#REF!</v>
      </c>
      <c r="R87" s="71" t="e">
        <f>'N3.2'!R88-#REF!</f>
        <v>#REF!</v>
      </c>
      <c r="S87" s="71" t="e">
        <f>'N3.2'!S88-#REF!</f>
        <v>#REF!</v>
      </c>
      <c r="T87" s="71" t="e">
        <f>'N3.2'!T88-#REF!</f>
        <v>#REF!</v>
      </c>
    </row>
    <row r="88" spans="1:20" ht="33" hidden="1" customHeight="1">
      <c r="A88" s="121" t="e">
        <f t="shared" si="1"/>
        <v>#REF!</v>
      </c>
      <c r="B88" s="34"/>
      <c r="C88" s="34" t="s">
        <v>191</v>
      </c>
      <c r="D88" s="69" t="s">
        <v>362</v>
      </c>
      <c r="E88" s="51" t="e">
        <f>'N3.2'!E89-#REF!</f>
        <v>#REF!</v>
      </c>
      <c r="F88" s="94" t="e">
        <f>'N3.2'!F89-#REF!</f>
        <v>#REF!</v>
      </c>
      <c r="G88" s="71" t="e">
        <f>'N3.2'!G89-#REF!</f>
        <v>#REF!</v>
      </c>
      <c r="H88" s="71" t="e">
        <f>'N3.2'!H89-#REF!</f>
        <v>#REF!</v>
      </c>
      <c r="I88" s="51" t="e">
        <f>'N3.2'!I89-#REF!</f>
        <v>#REF!</v>
      </c>
      <c r="J88" s="94" t="e">
        <f>'N3.2'!J89-#REF!</f>
        <v>#REF!</v>
      </c>
      <c r="K88" s="71" t="e">
        <f>'N3.2'!K89-#REF!</f>
        <v>#REF!</v>
      </c>
      <c r="L88" s="71" t="e">
        <f>'N3.2'!L89-#REF!</f>
        <v>#REF!</v>
      </c>
      <c r="M88" s="51" t="e">
        <f>'N3.2'!M89-#REF!</f>
        <v>#REF!</v>
      </c>
      <c r="N88" s="94" t="e">
        <f>'N3.2'!N89-#REF!</f>
        <v>#REF!</v>
      </c>
      <c r="O88" s="71" t="e">
        <f>'N3.2'!O89-#REF!</f>
        <v>#REF!</v>
      </c>
      <c r="P88" s="71" t="e">
        <f>'N3.2'!P89-#REF!</f>
        <v>#REF!</v>
      </c>
      <c r="Q88" s="51" t="e">
        <f>'N3.2'!Q89-#REF!</f>
        <v>#REF!</v>
      </c>
      <c r="R88" s="94" t="e">
        <f>'N3.2'!R89-#REF!</f>
        <v>#REF!</v>
      </c>
      <c r="S88" s="71" t="e">
        <f>'N3.2'!S89-#REF!</f>
        <v>#REF!</v>
      </c>
      <c r="T88" s="71" t="e">
        <f>'N3.2'!T89-#REF!</f>
        <v>#REF!</v>
      </c>
    </row>
    <row r="89" spans="1:20" ht="27" hidden="1" customHeight="1">
      <c r="A89" s="121" t="e">
        <f t="shared" si="1"/>
        <v>#REF!</v>
      </c>
      <c r="B89" s="34"/>
      <c r="C89" s="34" t="s">
        <v>192</v>
      </c>
      <c r="D89" s="8" t="s">
        <v>193</v>
      </c>
      <c r="E89" s="51" t="e">
        <f>'N3.2'!E90-#REF!</f>
        <v>#REF!</v>
      </c>
      <c r="F89" s="71" t="e">
        <f>'N3.2'!F90-#REF!</f>
        <v>#REF!</v>
      </c>
      <c r="G89" s="71" t="e">
        <f>'N3.2'!G90-#REF!</f>
        <v>#REF!</v>
      </c>
      <c r="H89" s="71" t="e">
        <f>'N3.2'!H90-#REF!</f>
        <v>#REF!</v>
      </c>
      <c r="I89" s="51" t="e">
        <f>'N3.2'!I90-#REF!</f>
        <v>#REF!</v>
      </c>
      <c r="J89" s="71" t="e">
        <f>'N3.2'!J90-#REF!</f>
        <v>#REF!</v>
      </c>
      <c r="K89" s="71" t="e">
        <f>'N3.2'!K90-#REF!</f>
        <v>#REF!</v>
      </c>
      <c r="L89" s="71" t="e">
        <f>'N3.2'!L90-#REF!</f>
        <v>#REF!</v>
      </c>
      <c r="M89" s="51" t="e">
        <f>'N3.2'!M90-#REF!</f>
        <v>#REF!</v>
      </c>
      <c r="N89" s="71" t="e">
        <f>'N3.2'!N90-#REF!</f>
        <v>#REF!</v>
      </c>
      <c r="O89" s="71" t="e">
        <f>'N3.2'!O90-#REF!</f>
        <v>#REF!</v>
      </c>
      <c r="P89" s="71" t="e">
        <f>'N3.2'!P90-#REF!</f>
        <v>#REF!</v>
      </c>
      <c r="Q89" s="51" t="e">
        <f>'N3.2'!Q90-#REF!</f>
        <v>#REF!</v>
      </c>
      <c r="R89" s="71" t="e">
        <f>'N3.2'!R90-#REF!</f>
        <v>#REF!</v>
      </c>
      <c r="S89" s="71" t="e">
        <f>'N3.2'!S90-#REF!</f>
        <v>#REF!</v>
      </c>
      <c r="T89" s="71" t="e">
        <f>'N3.2'!T90-#REF!</f>
        <v>#REF!</v>
      </c>
    </row>
    <row r="90" spans="1:20" ht="28.5" customHeight="1">
      <c r="A90" s="121" t="e">
        <f t="shared" si="1"/>
        <v>#REF!</v>
      </c>
      <c r="B90" s="34" t="s">
        <v>194</v>
      </c>
      <c r="C90" s="34" t="s">
        <v>195</v>
      </c>
      <c r="D90" s="42" t="s">
        <v>196</v>
      </c>
      <c r="E90" s="51" t="e">
        <f>'N3.2'!E91-#REF!</f>
        <v>#REF!</v>
      </c>
      <c r="F90" s="51" t="e">
        <f>'N3.2'!F91-#REF!</f>
        <v>#REF!</v>
      </c>
      <c r="G90" s="51" t="e">
        <f>'N3.2'!G91-#REF!</f>
        <v>#REF!</v>
      </c>
      <c r="H90" s="51" t="e">
        <f>'N3.2'!H91-#REF!</f>
        <v>#REF!</v>
      </c>
      <c r="I90" s="51" t="e">
        <f>'N3.2'!I91-#REF!</f>
        <v>#REF!</v>
      </c>
      <c r="J90" s="51" t="e">
        <f>'N3.2'!J91-#REF!</f>
        <v>#REF!</v>
      </c>
      <c r="K90" s="51" t="e">
        <f>'N3.2'!K91-#REF!</f>
        <v>#REF!</v>
      </c>
      <c r="L90" s="51" t="e">
        <f>'N3.2'!L91-#REF!</f>
        <v>#REF!</v>
      </c>
      <c r="M90" s="51" t="e">
        <f>'N3.2'!M91-#REF!</f>
        <v>#REF!</v>
      </c>
      <c r="N90" s="51" t="e">
        <f>'N3.2'!N91-#REF!</f>
        <v>#REF!</v>
      </c>
      <c r="O90" s="51" t="e">
        <f>'N3.2'!O91-#REF!</f>
        <v>#REF!</v>
      </c>
      <c r="P90" s="51" t="e">
        <f>'N3.2'!P91-#REF!</f>
        <v>#REF!</v>
      </c>
      <c r="Q90" s="51" t="e">
        <f>'N3.2'!Q91-#REF!</f>
        <v>#REF!</v>
      </c>
      <c r="R90" s="51" t="e">
        <f>'N3.2'!R91-#REF!</f>
        <v>#REF!</v>
      </c>
      <c r="S90" s="51" t="e">
        <f>'N3.2'!S91-#REF!</f>
        <v>#REF!</v>
      </c>
      <c r="T90" s="51" t="e">
        <f>'N3.2'!T91-#REF!</f>
        <v>#REF!</v>
      </c>
    </row>
    <row r="91" spans="1:20" ht="27" customHeight="1">
      <c r="A91" s="121" t="e">
        <f t="shared" si="1"/>
        <v>#REF!</v>
      </c>
      <c r="B91" s="34"/>
      <c r="C91" s="34" t="s">
        <v>197</v>
      </c>
      <c r="D91" s="55" t="s">
        <v>198</v>
      </c>
      <c r="E91" s="51" t="e">
        <f>'N3.2'!E92-#REF!</f>
        <v>#REF!</v>
      </c>
      <c r="F91" s="95" t="e">
        <f>'N3.2'!F92-#REF!</f>
        <v>#REF!</v>
      </c>
      <c r="G91" s="71" t="e">
        <f>'N3.2'!G92-#REF!</f>
        <v>#REF!</v>
      </c>
      <c r="H91" s="71" t="e">
        <f>'N3.2'!H92-#REF!</f>
        <v>#REF!</v>
      </c>
      <c r="I91" s="51" t="e">
        <f>'N3.2'!I92-#REF!</f>
        <v>#REF!</v>
      </c>
      <c r="J91" s="95" t="e">
        <f>'N3.2'!J92-#REF!</f>
        <v>#REF!</v>
      </c>
      <c r="K91" s="71" t="e">
        <f>'N3.2'!K92-#REF!</f>
        <v>#REF!</v>
      </c>
      <c r="L91" s="71" t="e">
        <f>'N3.2'!L92-#REF!</f>
        <v>#REF!</v>
      </c>
      <c r="M91" s="51" t="e">
        <f>'N3.2'!M92-#REF!</f>
        <v>#REF!</v>
      </c>
      <c r="N91" s="95" t="e">
        <f>'N3.2'!N92-#REF!</f>
        <v>#REF!</v>
      </c>
      <c r="O91" s="71" t="e">
        <f>'N3.2'!O92-#REF!</f>
        <v>#REF!</v>
      </c>
      <c r="P91" s="71" t="e">
        <f>'N3.2'!P92-#REF!</f>
        <v>#REF!</v>
      </c>
      <c r="Q91" s="51" t="e">
        <f>'N3.2'!Q92-#REF!</f>
        <v>#REF!</v>
      </c>
      <c r="R91" s="95" t="e">
        <f>'N3.2'!R92-#REF!</f>
        <v>#REF!</v>
      </c>
      <c r="S91" s="71" t="e">
        <f>'N3.2'!S92-#REF!</f>
        <v>#REF!</v>
      </c>
      <c r="T91" s="71" t="e">
        <f>'N3.2'!T92-#REF!</f>
        <v>#REF!</v>
      </c>
    </row>
    <row r="92" spans="1:20" ht="27" hidden="1" customHeight="1">
      <c r="A92" s="121" t="e">
        <f t="shared" si="1"/>
        <v>#REF!</v>
      </c>
      <c r="B92" s="34"/>
      <c r="C92" s="34" t="s">
        <v>199</v>
      </c>
      <c r="D92" s="55" t="s">
        <v>200</v>
      </c>
      <c r="E92" s="51" t="e">
        <f>'N3.2'!E93-#REF!</f>
        <v>#REF!</v>
      </c>
      <c r="F92" s="71" t="e">
        <f>'N3.2'!F93-#REF!</f>
        <v>#REF!</v>
      </c>
      <c r="G92" s="71" t="e">
        <f>'N3.2'!G93-#REF!</f>
        <v>#REF!</v>
      </c>
      <c r="H92" s="71" t="e">
        <f>'N3.2'!H93-#REF!</f>
        <v>#REF!</v>
      </c>
      <c r="I92" s="51" t="e">
        <f>'N3.2'!I93-#REF!</f>
        <v>#REF!</v>
      </c>
      <c r="J92" s="71" t="e">
        <f>'N3.2'!J93-#REF!</f>
        <v>#REF!</v>
      </c>
      <c r="K92" s="71" t="e">
        <f>'N3.2'!K93-#REF!</f>
        <v>#REF!</v>
      </c>
      <c r="L92" s="71" t="e">
        <f>'N3.2'!L93-#REF!</f>
        <v>#REF!</v>
      </c>
      <c r="M92" s="51" t="e">
        <f>'N3.2'!M93-#REF!</f>
        <v>#REF!</v>
      </c>
      <c r="N92" s="71" t="e">
        <f>'N3.2'!N93-#REF!</f>
        <v>#REF!</v>
      </c>
      <c r="O92" s="71" t="e">
        <f>'N3.2'!O93-#REF!</f>
        <v>#REF!</v>
      </c>
      <c r="P92" s="71" t="e">
        <f>'N3.2'!P93-#REF!</f>
        <v>#REF!</v>
      </c>
      <c r="Q92" s="51" t="e">
        <f>'N3.2'!Q93-#REF!</f>
        <v>#REF!</v>
      </c>
      <c r="R92" s="71" t="e">
        <f>'N3.2'!R93-#REF!</f>
        <v>#REF!</v>
      </c>
      <c r="S92" s="71" t="e">
        <f>'N3.2'!S93-#REF!</f>
        <v>#REF!</v>
      </c>
      <c r="T92" s="71" t="e">
        <f>'N3.2'!T93-#REF!</f>
        <v>#REF!</v>
      </c>
    </row>
    <row r="93" spans="1:20" ht="28.5" hidden="1" customHeight="1">
      <c r="A93" s="121" t="e">
        <f t="shared" si="1"/>
        <v>#REF!</v>
      </c>
      <c r="B93" s="34"/>
      <c r="C93" s="34" t="s">
        <v>201</v>
      </c>
      <c r="D93" s="55" t="s">
        <v>202</v>
      </c>
      <c r="E93" s="51" t="e">
        <f>'N3.2'!E94-#REF!</f>
        <v>#REF!</v>
      </c>
      <c r="F93" s="71" t="e">
        <f>'N3.2'!F94-#REF!</f>
        <v>#REF!</v>
      </c>
      <c r="G93" s="71" t="e">
        <f>'N3.2'!G94-#REF!</f>
        <v>#REF!</v>
      </c>
      <c r="H93" s="71" t="e">
        <f>'N3.2'!H94-#REF!</f>
        <v>#REF!</v>
      </c>
      <c r="I93" s="51" t="e">
        <f>'N3.2'!I94-#REF!</f>
        <v>#REF!</v>
      </c>
      <c r="J93" s="71" t="e">
        <f>'N3.2'!J94-#REF!</f>
        <v>#REF!</v>
      </c>
      <c r="K93" s="71" t="e">
        <f>'N3.2'!K94-#REF!</f>
        <v>#REF!</v>
      </c>
      <c r="L93" s="71" t="e">
        <f>'N3.2'!L94-#REF!</f>
        <v>#REF!</v>
      </c>
      <c r="M93" s="51" t="e">
        <f>'N3.2'!M94-#REF!</f>
        <v>#REF!</v>
      </c>
      <c r="N93" s="71" t="e">
        <f>'N3.2'!N94-#REF!</f>
        <v>#REF!</v>
      </c>
      <c r="O93" s="71" t="e">
        <f>'N3.2'!O94-#REF!</f>
        <v>#REF!</v>
      </c>
      <c r="P93" s="71" t="e">
        <f>'N3.2'!P94-#REF!</f>
        <v>#REF!</v>
      </c>
      <c r="Q93" s="51" t="e">
        <f>'N3.2'!Q94-#REF!</f>
        <v>#REF!</v>
      </c>
      <c r="R93" s="71" t="e">
        <f>'N3.2'!R94-#REF!</f>
        <v>#REF!</v>
      </c>
      <c r="S93" s="71" t="e">
        <f>'N3.2'!S94-#REF!</f>
        <v>#REF!</v>
      </c>
      <c r="T93" s="71" t="e">
        <f>'N3.2'!T94-#REF!</f>
        <v>#REF!</v>
      </c>
    </row>
    <row r="94" spans="1:20" ht="36" hidden="1" customHeight="1">
      <c r="A94" s="121" t="e">
        <f t="shared" si="1"/>
        <v>#REF!</v>
      </c>
      <c r="B94" s="34"/>
      <c r="C94" s="34" t="s">
        <v>203</v>
      </c>
      <c r="D94" s="55" t="s">
        <v>204</v>
      </c>
      <c r="E94" s="51" t="e">
        <f>'N3.2'!E95-#REF!</f>
        <v>#REF!</v>
      </c>
      <c r="F94" s="71" t="e">
        <f>'N3.2'!F95-#REF!</f>
        <v>#REF!</v>
      </c>
      <c r="G94" s="71" t="e">
        <f>'N3.2'!G95-#REF!</f>
        <v>#REF!</v>
      </c>
      <c r="H94" s="71" t="e">
        <f>'N3.2'!H95-#REF!</f>
        <v>#REF!</v>
      </c>
      <c r="I94" s="51" t="e">
        <f>'N3.2'!I95-#REF!</f>
        <v>#REF!</v>
      </c>
      <c r="J94" s="71" t="e">
        <f>'N3.2'!J95-#REF!</f>
        <v>#REF!</v>
      </c>
      <c r="K94" s="71" t="e">
        <f>'N3.2'!K95-#REF!</f>
        <v>#REF!</v>
      </c>
      <c r="L94" s="71" t="e">
        <f>'N3.2'!L95-#REF!</f>
        <v>#REF!</v>
      </c>
      <c r="M94" s="51" t="e">
        <f>'N3.2'!M95-#REF!</f>
        <v>#REF!</v>
      </c>
      <c r="N94" s="71" t="e">
        <f>'N3.2'!N95-#REF!</f>
        <v>#REF!</v>
      </c>
      <c r="O94" s="71" t="e">
        <f>'N3.2'!O95-#REF!</f>
        <v>#REF!</v>
      </c>
      <c r="P94" s="71" t="e">
        <f>'N3.2'!P95-#REF!</f>
        <v>#REF!</v>
      </c>
      <c r="Q94" s="51" t="e">
        <f>'N3.2'!Q95-#REF!</f>
        <v>#REF!</v>
      </c>
      <c r="R94" s="71" t="e">
        <f>'N3.2'!R95-#REF!</f>
        <v>#REF!</v>
      </c>
      <c r="S94" s="71" t="e">
        <f>'N3.2'!S95-#REF!</f>
        <v>#REF!</v>
      </c>
      <c r="T94" s="71" t="e">
        <f>'N3.2'!T95-#REF!</f>
        <v>#REF!</v>
      </c>
    </row>
    <row r="95" spans="1:20" ht="63.75" hidden="1" customHeight="1">
      <c r="A95" s="121" t="e">
        <f t="shared" si="1"/>
        <v>#REF!</v>
      </c>
      <c r="B95" s="34"/>
      <c r="C95" s="34" t="s">
        <v>205</v>
      </c>
      <c r="D95" s="55" t="s">
        <v>206</v>
      </c>
      <c r="E95" s="51" t="e">
        <f>'N3.2'!E96-#REF!</f>
        <v>#REF!</v>
      </c>
      <c r="F95" s="71" t="e">
        <f>'N3.2'!F96-#REF!</f>
        <v>#REF!</v>
      </c>
      <c r="G95" s="71" t="e">
        <f>'N3.2'!G96-#REF!</f>
        <v>#REF!</v>
      </c>
      <c r="H95" s="71" t="e">
        <f>'N3.2'!H96-#REF!</f>
        <v>#REF!</v>
      </c>
      <c r="I95" s="51" t="e">
        <f>'N3.2'!I96-#REF!</f>
        <v>#REF!</v>
      </c>
      <c r="J95" s="71" t="e">
        <f>'N3.2'!J96-#REF!</f>
        <v>#REF!</v>
      </c>
      <c r="K95" s="71" t="e">
        <f>'N3.2'!K96-#REF!</f>
        <v>#REF!</v>
      </c>
      <c r="L95" s="71" t="e">
        <f>'N3.2'!L96-#REF!</f>
        <v>#REF!</v>
      </c>
      <c r="M95" s="51" t="e">
        <f>'N3.2'!M96-#REF!</f>
        <v>#REF!</v>
      </c>
      <c r="N95" s="71" t="e">
        <f>'N3.2'!N96-#REF!</f>
        <v>#REF!</v>
      </c>
      <c r="O95" s="71" t="e">
        <f>'N3.2'!O96-#REF!</f>
        <v>#REF!</v>
      </c>
      <c r="P95" s="71" t="e">
        <f>'N3.2'!P96-#REF!</f>
        <v>#REF!</v>
      </c>
      <c r="Q95" s="51" t="e">
        <f>'N3.2'!Q96-#REF!</f>
        <v>#REF!</v>
      </c>
      <c r="R95" s="71" t="e">
        <f>'N3.2'!R96-#REF!</f>
        <v>#REF!</v>
      </c>
      <c r="S95" s="71" t="e">
        <f>'N3.2'!S96-#REF!</f>
        <v>#REF!</v>
      </c>
      <c r="T95" s="71" t="e">
        <f>'N3.2'!T96-#REF!</f>
        <v>#REF!</v>
      </c>
    </row>
    <row r="96" spans="1:20" ht="28.5" hidden="1" customHeight="1">
      <c r="A96" s="121" t="e">
        <f t="shared" si="1"/>
        <v>#REF!</v>
      </c>
      <c r="B96" s="34"/>
      <c r="C96" s="34" t="s">
        <v>207</v>
      </c>
      <c r="D96" s="55" t="s">
        <v>208</v>
      </c>
      <c r="E96" s="51" t="e">
        <f>'N3.2'!E97-#REF!</f>
        <v>#REF!</v>
      </c>
      <c r="F96" s="71" t="e">
        <f>'N3.2'!F97-#REF!</f>
        <v>#REF!</v>
      </c>
      <c r="G96" s="71" t="e">
        <f>'N3.2'!G97-#REF!</f>
        <v>#REF!</v>
      </c>
      <c r="H96" s="71" t="e">
        <f>'N3.2'!H97-#REF!</f>
        <v>#REF!</v>
      </c>
      <c r="I96" s="51" t="e">
        <f>'N3.2'!I97-#REF!</f>
        <v>#REF!</v>
      </c>
      <c r="J96" s="71" t="e">
        <f>'N3.2'!J97-#REF!</f>
        <v>#REF!</v>
      </c>
      <c r="K96" s="71" t="e">
        <f>'N3.2'!K97-#REF!</f>
        <v>#REF!</v>
      </c>
      <c r="L96" s="71" t="e">
        <f>'N3.2'!L97-#REF!</f>
        <v>#REF!</v>
      </c>
      <c r="M96" s="51" t="e">
        <f>'N3.2'!M97-#REF!</f>
        <v>#REF!</v>
      </c>
      <c r="N96" s="71" t="e">
        <f>'N3.2'!N97-#REF!</f>
        <v>#REF!</v>
      </c>
      <c r="O96" s="71" t="e">
        <f>'N3.2'!O97-#REF!</f>
        <v>#REF!</v>
      </c>
      <c r="P96" s="71" t="e">
        <f>'N3.2'!P97-#REF!</f>
        <v>#REF!</v>
      </c>
      <c r="Q96" s="51" t="e">
        <f>'N3.2'!Q97-#REF!</f>
        <v>#REF!</v>
      </c>
      <c r="R96" s="71" t="e">
        <f>'N3.2'!R97-#REF!</f>
        <v>#REF!</v>
      </c>
      <c r="S96" s="71" t="e">
        <f>'N3.2'!S97-#REF!</f>
        <v>#REF!</v>
      </c>
      <c r="T96" s="71" t="e">
        <f>'N3.2'!T97-#REF!</f>
        <v>#REF!</v>
      </c>
    </row>
    <row r="97" spans="1:20" ht="35.25" customHeight="1">
      <c r="A97" s="121" t="e">
        <f t="shared" si="1"/>
        <v>#REF!</v>
      </c>
      <c r="B97" s="34"/>
      <c r="C97" s="34" t="s">
        <v>209</v>
      </c>
      <c r="D97" s="55" t="s">
        <v>210</v>
      </c>
      <c r="E97" s="51" t="e">
        <f>'N3.2'!E98-#REF!</f>
        <v>#REF!</v>
      </c>
      <c r="F97" s="71" t="e">
        <f>'N3.2'!F98-#REF!</f>
        <v>#REF!</v>
      </c>
      <c r="G97" s="71" t="e">
        <f>'N3.2'!G98-#REF!</f>
        <v>#REF!</v>
      </c>
      <c r="H97" s="71" t="e">
        <f>'N3.2'!H98-#REF!</f>
        <v>#REF!</v>
      </c>
      <c r="I97" s="51" t="e">
        <f>'N3.2'!I98-#REF!</f>
        <v>#REF!</v>
      </c>
      <c r="J97" s="71" t="e">
        <f>'N3.2'!J98-#REF!</f>
        <v>#REF!</v>
      </c>
      <c r="K97" s="71" t="e">
        <f>'N3.2'!K98-#REF!</f>
        <v>#REF!</v>
      </c>
      <c r="L97" s="71" t="e">
        <f>'N3.2'!L98-#REF!</f>
        <v>#REF!</v>
      </c>
      <c r="M97" s="51" t="e">
        <f>'N3.2'!M98-#REF!</f>
        <v>#REF!</v>
      </c>
      <c r="N97" s="71" t="e">
        <f>'N3.2'!N98-#REF!</f>
        <v>#REF!</v>
      </c>
      <c r="O97" s="71" t="e">
        <f>'N3.2'!O98-#REF!</f>
        <v>#REF!</v>
      </c>
      <c r="P97" s="71" t="e">
        <f>'N3.2'!P98-#REF!</f>
        <v>#REF!</v>
      </c>
      <c r="Q97" s="51" t="e">
        <f>'N3.2'!Q98-#REF!</f>
        <v>#REF!</v>
      </c>
      <c r="R97" s="71" t="e">
        <f>'N3.2'!R98-#REF!</f>
        <v>#REF!</v>
      </c>
      <c r="S97" s="71" t="e">
        <f>'N3.2'!S98-#REF!</f>
        <v>#REF!</v>
      </c>
      <c r="T97" s="71" t="e">
        <f>'N3.2'!T98-#REF!</f>
        <v>#REF!</v>
      </c>
    </row>
    <row r="98" spans="1:20" ht="27" hidden="1" customHeight="1">
      <c r="A98" s="121" t="e">
        <f t="shared" si="1"/>
        <v>#REF!</v>
      </c>
      <c r="B98" s="34"/>
      <c r="C98" s="34" t="s">
        <v>211</v>
      </c>
      <c r="D98" s="55" t="s">
        <v>212</v>
      </c>
      <c r="E98" s="51" t="e">
        <f>'N3.2'!E99-#REF!</f>
        <v>#REF!</v>
      </c>
      <c r="F98" s="71" t="e">
        <f>'N3.2'!F99-#REF!</f>
        <v>#REF!</v>
      </c>
      <c r="G98" s="71" t="e">
        <f>'N3.2'!G99-#REF!</f>
        <v>#REF!</v>
      </c>
      <c r="H98" s="71" t="e">
        <f>'N3.2'!H99-#REF!</f>
        <v>#REF!</v>
      </c>
      <c r="I98" s="51" t="e">
        <f>'N3.2'!I99-#REF!</f>
        <v>#REF!</v>
      </c>
      <c r="J98" s="71" t="e">
        <f>'N3.2'!J99-#REF!</f>
        <v>#REF!</v>
      </c>
      <c r="K98" s="71" t="e">
        <f>'N3.2'!K99-#REF!</f>
        <v>#REF!</v>
      </c>
      <c r="L98" s="71" t="e">
        <f>'N3.2'!L99-#REF!</f>
        <v>#REF!</v>
      </c>
      <c r="M98" s="51" t="e">
        <f>'N3.2'!M99-#REF!</f>
        <v>#REF!</v>
      </c>
      <c r="N98" s="71" t="e">
        <f>'N3.2'!N99-#REF!</f>
        <v>#REF!</v>
      </c>
      <c r="O98" s="71" t="e">
        <f>'N3.2'!O99-#REF!</f>
        <v>#REF!</v>
      </c>
      <c r="P98" s="71" t="e">
        <f>'N3.2'!P99-#REF!</f>
        <v>#REF!</v>
      </c>
      <c r="Q98" s="51" t="e">
        <f>'N3.2'!Q99-#REF!</f>
        <v>#REF!</v>
      </c>
      <c r="R98" s="71" t="e">
        <f>'N3.2'!R99-#REF!</f>
        <v>#REF!</v>
      </c>
      <c r="S98" s="71" t="e">
        <f>'N3.2'!S99-#REF!</f>
        <v>#REF!</v>
      </c>
      <c r="T98" s="71" t="e">
        <f>'N3.2'!T99-#REF!</f>
        <v>#REF!</v>
      </c>
    </row>
    <row r="99" spans="1:20" ht="23.25" hidden="1" customHeight="1">
      <c r="A99" s="121" t="e">
        <f t="shared" si="1"/>
        <v>#REF!</v>
      </c>
      <c r="B99" s="34" t="s">
        <v>213</v>
      </c>
      <c r="C99" s="34" t="s">
        <v>214</v>
      </c>
      <c r="D99" s="72" t="s">
        <v>215</v>
      </c>
      <c r="E99" s="51" t="e">
        <f>'N3.2'!E100-#REF!</f>
        <v>#REF!</v>
      </c>
      <c r="F99" s="51" t="e">
        <f>'N3.2'!F100-#REF!</f>
        <v>#REF!</v>
      </c>
      <c r="G99" s="51" t="e">
        <f>'N3.2'!G100-#REF!</f>
        <v>#REF!</v>
      </c>
      <c r="H99" s="51" t="e">
        <f>'N3.2'!H100-#REF!</f>
        <v>#REF!</v>
      </c>
      <c r="I99" s="51" t="e">
        <f>'N3.2'!I100-#REF!</f>
        <v>#REF!</v>
      </c>
      <c r="J99" s="51" t="e">
        <f>'N3.2'!J100-#REF!</f>
        <v>#REF!</v>
      </c>
      <c r="K99" s="51" t="e">
        <f>'N3.2'!K100-#REF!</f>
        <v>#REF!</v>
      </c>
      <c r="L99" s="51" t="e">
        <f>'N3.2'!L100-#REF!</f>
        <v>#REF!</v>
      </c>
      <c r="M99" s="51" t="e">
        <f>'N3.2'!M100-#REF!</f>
        <v>#REF!</v>
      </c>
      <c r="N99" s="51" t="e">
        <f>'N3.2'!N100-#REF!</f>
        <v>#REF!</v>
      </c>
      <c r="O99" s="51" t="e">
        <f>'N3.2'!O100-#REF!</f>
        <v>#REF!</v>
      </c>
      <c r="P99" s="51" t="e">
        <f>'N3.2'!P100-#REF!</f>
        <v>#REF!</v>
      </c>
      <c r="Q99" s="51" t="e">
        <f>'N3.2'!Q100-#REF!</f>
        <v>#REF!</v>
      </c>
      <c r="R99" s="51" t="e">
        <f>'N3.2'!R100-#REF!</f>
        <v>#REF!</v>
      </c>
      <c r="S99" s="51" t="e">
        <f>'N3.2'!S100-#REF!</f>
        <v>#REF!</v>
      </c>
      <c r="T99" s="51" t="e">
        <f>'N3.2'!T100-#REF!</f>
        <v>#REF!</v>
      </c>
    </row>
    <row r="100" spans="1:20" ht="28.5" hidden="1" customHeight="1">
      <c r="A100" s="121" t="e">
        <f t="shared" si="1"/>
        <v>#REF!</v>
      </c>
      <c r="B100" s="34"/>
      <c r="C100" s="34" t="s">
        <v>216</v>
      </c>
      <c r="D100" s="55" t="s">
        <v>217</v>
      </c>
      <c r="E100" s="51" t="e">
        <f>'N3.2'!E101-#REF!</f>
        <v>#REF!</v>
      </c>
      <c r="F100" s="71" t="e">
        <f>'N3.2'!F101-#REF!</f>
        <v>#REF!</v>
      </c>
      <c r="G100" s="71" t="e">
        <f>'N3.2'!G101-#REF!</f>
        <v>#REF!</v>
      </c>
      <c r="H100" s="71" t="e">
        <f>'N3.2'!H101-#REF!</f>
        <v>#REF!</v>
      </c>
      <c r="I100" s="51" t="e">
        <f>'N3.2'!I101-#REF!</f>
        <v>#REF!</v>
      </c>
      <c r="J100" s="71" t="e">
        <f>'N3.2'!J101-#REF!</f>
        <v>#REF!</v>
      </c>
      <c r="K100" s="71" t="e">
        <f>'N3.2'!K101-#REF!</f>
        <v>#REF!</v>
      </c>
      <c r="L100" s="71" t="e">
        <f>'N3.2'!L101-#REF!</f>
        <v>#REF!</v>
      </c>
      <c r="M100" s="51" t="e">
        <f>'N3.2'!M101-#REF!</f>
        <v>#REF!</v>
      </c>
      <c r="N100" s="71" t="e">
        <f>'N3.2'!N101-#REF!</f>
        <v>#REF!</v>
      </c>
      <c r="O100" s="71" t="e">
        <f>'N3.2'!O101-#REF!</f>
        <v>#REF!</v>
      </c>
      <c r="P100" s="71" t="e">
        <f>'N3.2'!P101-#REF!</f>
        <v>#REF!</v>
      </c>
      <c r="Q100" s="51" t="e">
        <f>'N3.2'!Q101-#REF!</f>
        <v>#REF!</v>
      </c>
      <c r="R100" s="71" t="e">
        <f>'N3.2'!R101-#REF!</f>
        <v>#REF!</v>
      </c>
      <c r="S100" s="71" t="e">
        <f>'N3.2'!S101-#REF!</f>
        <v>#REF!</v>
      </c>
      <c r="T100" s="71" t="e">
        <f>'N3.2'!T101-#REF!</f>
        <v>#REF!</v>
      </c>
    </row>
    <row r="101" spans="1:20" ht="24" hidden="1" customHeight="1">
      <c r="A101" s="121" t="e">
        <f t="shared" si="1"/>
        <v>#REF!</v>
      </c>
      <c r="B101" s="34"/>
      <c r="C101" s="34" t="s">
        <v>218</v>
      </c>
      <c r="D101" s="55" t="s">
        <v>219</v>
      </c>
      <c r="E101" s="51" t="e">
        <f>'N3.2'!E102-#REF!</f>
        <v>#REF!</v>
      </c>
      <c r="F101" s="71" t="e">
        <f>'N3.2'!F102-#REF!</f>
        <v>#REF!</v>
      </c>
      <c r="G101" s="71" t="e">
        <f>'N3.2'!G102-#REF!</f>
        <v>#REF!</v>
      </c>
      <c r="H101" s="71" t="e">
        <f>'N3.2'!H102-#REF!</f>
        <v>#REF!</v>
      </c>
      <c r="I101" s="51" t="e">
        <f>'N3.2'!I102-#REF!</f>
        <v>#REF!</v>
      </c>
      <c r="J101" s="71" t="e">
        <f>'N3.2'!J102-#REF!</f>
        <v>#REF!</v>
      </c>
      <c r="K101" s="71" t="e">
        <f>'N3.2'!K102-#REF!</f>
        <v>#REF!</v>
      </c>
      <c r="L101" s="71" t="e">
        <f>'N3.2'!L102-#REF!</f>
        <v>#REF!</v>
      </c>
      <c r="M101" s="51" t="e">
        <f>'N3.2'!M102-#REF!</f>
        <v>#REF!</v>
      </c>
      <c r="N101" s="71" t="e">
        <f>'N3.2'!N102-#REF!</f>
        <v>#REF!</v>
      </c>
      <c r="O101" s="71" t="e">
        <f>'N3.2'!O102-#REF!</f>
        <v>#REF!</v>
      </c>
      <c r="P101" s="71" t="e">
        <f>'N3.2'!P102-#REF!</f>
        <v>#REF!</v>
      </c>
      <c r="Q101" s="51" t="e">
        <f>'N3.2'!Q102-#REF!</f>
        <v>#REF!</v>
      </c>
      <c r="R101" s="71" t="e">
        <f>'N3.2'!R102-#REF!</f>
        <v>#REF!</v>
      </c>
      <c r="S101" s="71" t="e">
        <f>'N3.2'!S102-#REF!</f>
        <v>#REF!</v>
      </c>
      <c r="T101" s="71" t="e">
        <f>'N3.2'!T102-#REF!</f>
        <v>#REF!</v>
      </c>
    </row>
    <row r="102" spans="1:20" ht="24" hidden="1" customHeight="1">
      <c r="A102" s="121" t="e">
        <f t="shared" si="1"/>
        <v>#REF!</v>
      </c>
      <c r="B102" s="34"/>
      <c r="C102" s="34" t="s">
        <v>220</v>
      </c>
      <c r="D102" s="55" t="s">
        <v>221</v>
      </c>
      <c r="E102" s="51" t="e">
        <f>'N3.2'!E103-#REF!</f>
        <v>#REF!</v>
      </c>
      <c r="F102" s="94" t="e">
        <f>'N3.2'!F103-#REF!</f>
        <v>#REF!</v>
      </c>
      <c r="G102" s="71" t="e">
        <f>'N3.2'!G103-#REF!</f>
        <v>#REF!</v>
      </c>
      <c r="H102" s="71" t="e">
        <f>'N3.2'!H103-#REF!</f>
        <v>#REF!</v>
      </c>
      <c r="I102" s="51" t="e">
        <f>'N3.2'!I103-#REF!</f>
        <v>#REF!</v>
      </c>
      <c r="J102" s="94" t="e">
        <f>'N3.2'!J103-#REF!</f>
        <v>#REF!</v>
      </c>
      <c r="K102" s="71" t="e">
        <f>'N3.2'!K103-#REF!</f>
        <v>#REF!</v>
      </c>
      <c r="L102" s="71" t="e">
        <f>'N3.2'!L103-#REF!</f>
        <v>#REF!</v>
      </c>
      <c r="M102" s="51" t="e">
        <f>'N3.2'!M103-#REF!</f>
        <v>#REF!</v>
      </c>
      <c r="N102" s="94" t="e">
        <f>'N3.2'!N103-#REF!</f>
        <v>#REF!</v>
      </c>
      <c r="O102" s="71" t="e">
        <f>'N3.2'!O103-#REF!</f>
        <v>#REF!</v>
      </c>
      <c r="P102" s="71" t="e">
        <f>'N3.2'!P103-#REF!</f>
        <v>#REF!</v>
      </c>
      <c r="Q102" s="51" t="e">
        <f>'N3.2'!Q103-#REF!</f>
        <v>#REF!</v>
      </c>
      <c r="R102" s="94" t="e">
        <f>'N3.2'!R103-#REF!</f>
        <v>#REF!</v>
      </c>
      <c r="S102" s="71" t="e">
        <f>'N3.2'!S103-#REF!</f>
        <v>#REF!</v>
      </c>
      <c r="T102" s="71" t="e">
        <f>'N3.2'!T103-#REF!</f>
        <v>#REF!</v>
      </c>
    </row>
    <row r="103" spans="1:20" ht="22.5" hidden="1" customHeight="1">
      <c r="A103" s="121" t="e">
        <f t="shared" si="1"/>
        <v>#REF!</v>
      </c>
      <c r="B103" s="34" t="s">
        <v>222</v>
      </c>
      <c r="C103" s="34" t="s">
        <v>223</v>
      </c>
      <c r="D103" s="72" t="s">
        <v>224</v>
      </c>
      <c r="E103" s="51" t="e">
        <f>'N3.2'!E104-#REF!</f>
        <v>#REF!</v>
      </c>
      <c r="F103" s="51" t="e">
        <f>'N3.2'!F104-#REF!</f>
        <v>#REF!</v>
      </c>
      <c r="G103" s="51" t="e">
        <f>'N3.2'!G104-#REF!</f>
        <v>#REF!</v>
      </c>
      <c r="H103" s="51" t="e">
        <f>'N3.2'!H104-#REF!</f>
        <v>#REF!</v>
      </c>
      <c r="I103" s="51" t="e">
        <f>'N3.2'!I104-#REF!</f>
        <v>#REF!</v>
      </c>
      <c r="J103" s="51" t="e">
        <f>'N3.2'!J104-#REF!</f>
        <v>#REF!</v>
      </c>
      <c r="K103" s="51" t="e">
        <f>'N3.2'!K104-#REF!</f>
        <v>#REF!</v>
      </c>
      <c r="L103" s="51" t="e">
        <f>'N3.2'!L104-#REF!</f>
        <v>#REF!</v>
      </c>
      <c r="M103" s="51" t="e">
        <f>'N3.2'!M104-#REF!</f>
        <v>#REF!</v>
      </c>
      <c r="N103" s="51" t="e">
        <f>'N3.2'!N104-#REF!</f>
        <v>#REF!</v>
      </c>
      <c r="O103" s="51" t="e">
        <f>'N3.2'!O104-#REF!</f>
        <v>#REF!</v>
      </c>
      <c r="P103" s="51" t="e">
        <f>'N3.2'!P104-#REF!</f>
        <v>#REF!</v>
      </c>
      <c r="Q103" s="51" t="e">
        <f>'N3.2'!Q104-#REF!</f>
        <v>#REF!</v>
      </c>
      <c r="R103" s="51" t="e">
        <f>'N3.2'!R104-#REF!</f>
        <v>#REF!</v>
      </c>
      <c r="S103" s="51" t="e">
        <f>'N3.2'!S104-#REF!</f>
        <v>#REF!</v>
      </c>
      <c r="T103" s="51" t="e">
        <f>'N3.2'!T104-#REF!</f>
        <v>#REF!</v>
      </c>
    </row>
    <row r="104" spans="1:20" ht="19.5" hidden="1" customHeight="1">
      <c r="A104" s="121" t="e">
        <f t="shared" si="1"/>
        <v>#REF!</v>
      </c>
      <c r="B104" s="34"/>
      <c r="C104" s="34" t="s">
        <v>354</v>
      </c>
      <c r="D104" s="39" t="s">
        <v>27</v>
      </c>
      <c r="E104" s="41" t="e">
        <f>'N3.2'!E105-#REF!</f>
        <v>#REF!</v>
      </c>
      <c r="F104" s="41" t="e">
        <f>'N3.2'!F105-#REF!</f>
        <v>#REF!</v>
      </c>
      <c r="G104" s="41" t="e">
        <f>'N3.2'!G105-#REF!</f>
        <v>#REF!</v>
      </c>
      <c r="H104" s="41" t="e">
        <f>'N3.2'!H105-#REF!</f>
        <v>#REF!</v>
      </c>
      <c r="I104" s="41" t="e">
        <f>'N3.2'!I105-#REF!</f>
        <v>#REF!</v>
      </c>
      <c r="J104" s="41" t="e">
        <f>'N3.2'!J105-#REF!</f>
        <v>#REF!</v>
      </c>
      <c r="K104" s="41" t="e">
        <f>'N3.2'!K105-#REF!</f>
        <v>#REF!</v>
      </c>
      <c r="L104" s="41" t="e">
        <f>'N3.2'!L105-#REF!</f>
        <v>#REF!</v>
      </c>
      <c r="M104" s="41" t="e">
        <f>'N3.2'!M105-#REF!</f>
        <v>#REF!</v>
      </c>
      <c r="N104" s="41" t="e">
        <f>'N3.2'!N105-#REF!</f>
        <v>#REF!</v>
      </c>
      <c r="O104" s="41" t="e">
        <f>'N3.2'!O105-#REF!</f>
        <v>#REF!</v>
      </c>
      <c r="P104" s="41" t="e">
        <f>'N3.2'!P105-#REF!</f>
        <v>#REF!</v>
      </c>
      <c r="Q104" s="41" t="e">
        <f>'N3.2'!Q105-#REF!</f>
        <v>#REF!</v>
      </c>
      <c r="R104" s="41" t="e">
        <f>'N3.2'!R105-#REF!</f>
        <v>#REF!</v>
      </c>
      <c r="S104" s="41" t="e">
        <f>'N3.2'!S105-#REF!</f>
        <v>#REF!</v>
      </c>
      <c r="T104" s="41" t="e">
        <f>'N3.2'!T105-#REF!</f>
        <v>#REF!</v>
      </c>
    </row>
    <row r="105" spans="1:20" ht="36.75" customHeight="1">
      <c r="A105" s="121" t="e">
        <f t="shared" si="1"/>
        <v>#REF!</v>
      </c>
      <c r="B105" s="34" t="s">
        <v>225</v>
      </c>
      <c r="C105" s="34" t="s">
        <v>226</v>
      </c>
      <c r="D105" s="73" t="s">
        <v>227</v>
      </c>
      <c r="E105" s="51" t="e">
        <f>'N3.2'!E106-#REF!</f>
        <v>#REF!</v>
      </c>
      <c r="F105" s="51" t="e">
        <f>'N3.2'!F106-#REF!</f>
        <v>#REF!</v>
      </c>
      <c r="G105" s="51" t="e">
        <f>'N3.2'!G106-#REF!</f>
        <v>#REF!</v>
      </c>
      <c r="H105" s="51" t="e">
        <f>'N3.2'!H106-#REF!</f>
        <v>#REF!</v>
      </c>
      <c r="I105" s="51" t="e">
        <f>'N3.2'!I106-#REF!</f>
        <v>#REF!</v>
      </c>
      <c r="J105" s="51" t="e">
        <f>'N3.2'!J106-#REF!</f>
        <v>#REF!</v>
      </c>
      <c r="K105" s="51" t="e">
        <f>'N3.2'!K106-#REF!</f>
        <v>#REF!</v>
      </c>
      <c r="L105" s="51" t="e">
        <f>'N3.2'!L106-#REF!</f>
        <v>#REF!</v>
      </c>
      <c r="M105" s="51" t="e">
        <f>'N3.2'!M106-#REF!</f>
        <v>#REF!</v>
      </c>
      <c r="N105" s="51" t="e">
        <f>'N3.2'!N106-#REF!</f>
        <v>#REF!</v>
      </c>
      <c r="O105" s="51" t="e">
        <f>'N3.2'!O106-#REF!</f>
        <v>#REF!</v>
      </c>
      <c r="P105" s="51" t="e">
        <f>'N3.2'!P106-#REF!</f>
        <v>#REF!</v>
      </c>
      <c r="Q105" s="51" t="e">
        <f>'N3.2'!Q106-#REF!</f>
        <v>#REF!</v>
      </c>
      <c r="R105" s="51" t="e">
        <f>'N3.2'!R106-#REF!</f>
        <v>#REF!</v>
      </c>
      <c r="S105" s="51" t="e">
        <f>'N3.2'!S106-#REF!</f>
        <v>#REF!</v>
      </c>
      <c r="T105" s="51" t="e">
        <f>'N3.2'!T106-#REF!</f>
        <v>#REF!</v>
      </c>
    </row>
    <row r="106" spans="1:20" ht="27" hidden="1" customHeight="1">
      <c r="A106" s="121" t="e">
        <f t="shared" si="1"/>
        <v>#REF!</v>
      </c>
      <c r="B106" s="63"/>
      <c r="C106" s="63" t="s">
        <v>228</v>
      </c>
      <c r="D106" s="75" t="s">
        <v>229</v>
      </c>
      <c r="E106" s="65" t="e">
        <f>'N3.2'!E107-#REF!</f>
        <v>#REF!</v>
      </c>
      <c r="F106" s="60" t="e">
        <f>'N3.2'!F107-#REF!</f>
        <v>#REF!</v>
      </c>
      <c r="G106" s="60" t="e">
        <f>'N3.2'!G107-#REF!</f>
        <v>#REF!</v>
      </c>
      <c r="H106" s="60" t="e">
        <f>'N3.2'!H107-#REF!</f>
        <v>#REF!</v>
      </c>
      <c r="I106" s="65" t="e">
        <f>'N3.2'!I107-#REF!</f>
        <v>#REF!</v>
      </c>
      <c r="J106" s="60" t="e">
        <f>'N3.2'!J107-#REF!</f>
        <v>#REF!</v>
      </c>
      <c r="K106" s="60" t="e">
        <f>'N3.2'!K107-#REF!</f>
        <v>#REF!</v>
      </c>
      <c r="L106" s="60" t="e">
        <f>'N3.2'!L107-#REF!</f>
        <v>#REF!</v>
      </c>
      <c r="M106" s="65" t="e">
        <f>'N3.2'!M107-#REF!</f>
        <v>#REF!</v>
      </c>
      <c r="N106" s="60" t="e">
        <f>'N3.2'!N107-#REF!</f>
        <v>#REF!</v>
      </c>
      <c r="O106" s="60" t="e">
        <f>'N3.2'!O107-#REF!</f>
        <v>#REF!</v>
      </c>
      <c r="P106" s="60" t="e">
        <f>'N3.2'!P107-#REF!</f>
        <v>#REF!</v>
      </c>
      <c r="Q106" s="65" t="e">
        <f>'N3.2'!Q107-#REF!</f>
        <v>#REF!</v>
      </c>
      <c r="R106" s="60" t="e">
        <f>'N3.2'!R107-#REF!</f>
        <v>#REF!</v>
      </c>
      <c r="S106" s="60" t="e">
        <f>'N3.2'!S107-#REF!</f>
        <v>#REF!</v>
      </c>
      <c r="T106" s="60" t="e">
        <f>'N3.2'!T107-#REF!</f>
        <v>#REF!</v>
      </c>
    </row>
    <row r="107" spans="1:20" ht="14.25" hidden="1" customHeight="1">
      <c r="A107" s="121" t="e">
        <f t="shared" si="1"/>
        <v>#REF!</v>
      </c>
      <c r="B107" s="63"/>
      <c r="C107" s="63" t="s">
        <v>230</v>
      </c>
      <c r="D107" s="75" t="s">
        <v>231</v>
      </c>
      <c r="E107" s="65" t="e">
        <f>'N3.2'!E108-#REF!</f>
        <v>#REF!</v>
      </c>
      <c r="F107" s="60" t="e">
        <f>'N3.2'!F108-#REF!</f>
        <v>#REF!</v>
      </c>
      <c r="G107" s="60" t="e">
        <f>'N3.2'!G108-#REF!</f>
        <v>#REF!</v>
      </c>
      <c r="H107" s="60" t="e">
        <f>'N3.2'!H108-#REF!</f>
        <v>#REF!</v>
      </c>
      <c r="I107" s="65" t="e">
        <f>'N3.2'!I108-#REF!</f>
        <v>#REF!</v>
      </c>
      <c r="J107" s="60" t="e">
        <f>'N3.2'!J108-#REF!</f>
        <v>#REF!</v>
      </c>
      <c r="K107" s="60" t="e">
        <f>'N3.2'!K108-#REF!</f>
        <v>#REF!</v>
      </c>
      <c r="L107" s="60" t="e">
        <f>'N3.2'!L108-#REF!</f>
        <v>#REF!</v>
      </c>
      <c r="M107" s="65" t="e">
        <f>'N3.2'!M108-#REF!</f>
        <v>#REF!</v>
      </c>
      <c r="N107" s="60" t="e">
        <f>'N3.2'!N108-#REF!</f>
        <v>#REF!</v>
      </c>
      <c r="O107" s="60" t="e">
        <f>'N3.2'!O108-#REF!</f>
        <v>#REF!</v>
      </c>
      <c r="P107" s="60" t="e">
        <f>'N3.2'!P108-#REF!</f>
        <v>#REF!</v>
      </c>
      <c r="Q107" s="65" t="e">
        <f>'N3.2'!Q108-#REF!</f>
        <v>#REF!</v>
      </c>
      <c r="R107" s="60" t="e">
        <f>'N3.2'!R108-#REF!</f>
        <v>#REF!</v>
      </c>
      <c r="S107" s="60" t="e">
        <f>'N3.2'!S108-#REF!</f>
        <v>#REF!</v>
      </c>
      <c r="T107" s="60" t="e">
        <f>'N3.2'!T108-#REF!</f>
        <v>#REF!</v>
      </c>
    </row>
    <row r="108" spans="1:20" ht="14.25" hidden="1" customHeight="1">
      <c r="A108" s="121" t="e">
        <f t="shared" si="1"/>
        <v>#REF!</v>
      </c>
      <c r="B108" s="63"/>
      <c r="C108" s="63" t="s">
        <v>232</v>
      </c>
      <c r="D108" s="75" t="s">
        <v>233</v>
      </c>
      <c r="E108" s="65" t="e">
        <f>'N3.2'!E109-#REF!</f>
        <v>#REF!</v>
      </c>
      <c r="F108" s="60" t="e">
        <f>'N3.2'!F109-#REF!</f>
        <v>#REF!</v>
      </c>
      <c r="G108" s="60" t="e">
        <f>'N3.2'!G109-#REF!</f>
        <v>#REF!</v>
      </c>
      <c r="H108" s="60" t="e">
        <f>'N3.2'!H109-#REF!</f>
        <v>#REF!</v>
      </c>
      <c r="I108" s="65" t="e">
        <f>'N3.2'!I109-#REF!</f>
        <v>#REF!</v>
      </c>
      <c r="J108" s="60" t="e">
        <f>'N3.2'!J109-#REF!</f>
        <v>#REF!</v>
      </c>
      <c r="K108" s="60" t="e">
        <f>'N3.2'!K109-#REF!</f>
        <v>#REF!</v>
      </c>
      <c r="L108" s="60" t="e">
        <f>'N3.2'!L109-#REF!</f>
        <v>#REF!</v>
      </c>
      <c r="M108" s="65" t="e">
        <f>'N3.2'!M109-#REF!</f>
        <v>#REF!</v>
      </c>
      <c r="N108" s="60" t="e">
        <f>'N3.2'!N109-#REF!</f>
        <v>#REF!</v>
      </c>
      <c r="O108" s="60" t="e">
        <f>'N3.2'!O109-#REF!</f>
        <v>#REF!</v>
      </c>
      <c r="P108" s="60" t="e">
        <f>'N3.2'!P109-#REF!</f>
        <v>#REF!</v>
      </c>
      <c r="Q108" s="65" t="e">
        <f>'N3.2'!Q109-#REF!</f>
        <v>#REF!</v>
      </c>
      <c r="R108" s="60" t="e">
        <f>'N3.2'!R109-#REF!</f>
        <v>#REF!</v>
      </c>
      <c r="S108" s="60" t="e">
        <f>'N3.2'!S109-#REF!</f>
        <v>#REF!</v>
      </c>
      <c r="T108" s="60" t="e">
        <f>'N3.2'!T109-#REF!</f>
        <v>#REF!</v>
      </c>
    </row>
    <row r="109" spans="1:20" ht="27" hidden="1" customHeight="1">
      <c r="A109" s="121" t="e">
        <f t="shared" si="1"/>
        <v>#REF!</v>
      </c>
      <c r="B109" s="63"/>
      <c r="C109" s="63" t="s">
        <v>234</v>
      </c>
      <c r="D109" s="75" t="s">
        <v>235</v>
      </c>
      <c r="E109" s="65" t="e">
        <f>'N3.2'!E110-#REF!</f>
        <v>#REF!</v>
      </c>
      <c r="F109" s="60" t="e">
        <f>'N3.2'!F110-#REF!</f>
        <v>#REF!</v>
      </c>
      <c r="G109" s="60" t="e">
        <f>'N3.2'!G110-#REF!</f>
        <v>#REF!</v>
      </c>
      <c r="H109" s="60" t="e">
        <f>'N3.2'!H110-#REF!</f>
        <v>#REF!</v>
      </c>
      <c r="I109" s="65" t="e">
        <f>'N3.2'!I110-#REF!</f>
        <v>#REF!</v>
      </c>
      <c r="J109" s="60" t="e">
        <f>'N3.2'!J110-#REF!</f>
        <v>#REF!</v>
      </c>
      <c r="K109" s="60" t="e">
        <f>'N3.2'!K110-#REF!</f>
        <v>#REF!</v>
      </c>
      <c r="L109" s="60" t="e">
        <f>'N3.2'!L110-#REF!</f>
        <v>#REF!</v>
      </c>
      <c r="M109" s="65" t="e">
        <f>'N3.2'!M110-#REF!</f>
        <v>#REF!</v>
      </c>
      <c r="N109" s="60" t="e">
        <f>'N3.2'!N110-#REF!</f>
        <v>#REF!</v>
      </c>
      <c r="O109" s="60" t="e">
        <f>'N3.2'!O110-#REF!</f>
        <v>#REF!</v>
      </c>
      <c r="P109" s="60" t="e">
        <f>'N3.2'!P110-#REF!</f>
        <v>#REF!</v>
      </c>
      <c r="Q109" s="65" t="e">
        <f>'N3.2'!Q110-#REF!</f>
        <v>#REF!</v>
      </c>
      <c r="R109" s="60" t="e">
        <f>'N3.2'!R110-#REF!</f>
        <v>#REF!</v>
      </c>
      <c r="S109" s="60" t="e">
        <f>'N3.2'!S110-#REF!</f>
        <v>#REF!</v>
      </c>
      <c r="T109" s="60" t="e">
        <f>'N3.2'!T110-#REF!</f>
        <v>#REF!</v>
      </c>
    </row>
    <row r="110" spans="1:20" ht="14.25" hidden="1" customHeight="1">
      <c r="A110" s="121" t="e">
        <f t="shared" si="1"/>
        <v>#REF!</v>
      </c>
      <c r="B110" s="63"/>
      <c r="C110" s="63" t="s">
        <v>236</v>
      </c>
      <c r="D110" s="75" t="s">
        <v>237</v>
      </c>
      <c r="E110" s="65" t="e">
        <f>'N3.2'!E111-#REF!</f>
        <v>#REF!</v>
      </c>
      <c r="F110" s="60" t="e">
        <f>'N3.2'!F111-#REF!</f>
        <v>#REF!</v>
      </c>
      <c r="G110" s="60" t="e">
        <f>'N3.2'!G111-#REF!</f>
        <v>#REF!</v>
      </c>
      <c r="H110" s="60" t="e">
        <f>'N3.2'!H111-#REF!</f>
        <v>#REF!</v>
      </c>
      <c r="I110" s="65" t="e">
        <f>'N3.2'!I111-#REF!</f>
        <v>#REF!</v>
      </c>
      <c r="J110" s="60" t="e">
        <f>'N3.2'!J111-#REF!</f>
        <v>#REF!</v>
      </c>
      <c r="K110" s="60" t="e">
        <f>'N3.2'!K111-#REF!</f>
        <v>#REF!</v>
      </c>
      <c r="L110" s="60" t="e">
        <f>'N3.2'!L111-#REF!</f>
        <v>#REF!</v>
      </c>
      <c r="M110" s="65" t="e">
        <f>'N3.2'!M111-#REF!</f>
        <v>#REF!</v>
      </c>
      <c r="N110" s="60" t="e">
        <f>'N3.2'!N111-#REF!</f>
        <v>#REF!</v>
      </c>
      <c r="O110" s="60" t="e">
        <f>'N3.2'!O111-#REF!</f>
        <v>#REF!</v>
      </c>
      <c r="P110" s="60" t="e">
        <f>'N3.2'!P111-#REF!</f>
        <v>#REF!</v>
      </c>
      <c r="Q110" s="65" t="e">
        <f>'N3.2'!Q111-#REF!</f>
        <v>#REF!</v>
      </c>
      <c r="R110" s="60" t="e">
        <f>'N3.2'!R111-#REF!</f>
        <v>#REF!</v>
      </c>
      <c r="S110" s="60" t="e">
        <f>'N3.2'!S111-#REF!</f>
        <v>#REF!</v>
      </c>
      <c r="T110" s="60" t="e">
        <f>'N3.2'!T111-#REF!</f>
        <v>#REF!</v>
      </c>
    </row>
    <row r="111" spans="1:20" ht="14.25" hidden="1" customHeight="1">
      <c r="A111" s="121" t="e">
        <f t="shared" si="1"/>
        <v>#REF!</v>
      </c>
      <c r="B111" s="63"/>
      <c r="C111" s="63" t="s">
        <v>238</v>
      </c>
      <c r="D111" s="75" t="s">
        <v>239</v>
      </c>
      <c r="E111" s="65" t="e">
        <f>'N3.2'!E112-#REF!</f>
        <v>#REF!</v>
      </c>
      <c r="F111" s="60" t="e">
        <f>'N3.2'!F112-#REF!</f>
        <v>#REF!</v>
      </c>
      <c r="G111" s="60" t="e">
        <f>'N3.2'!G112-#REF!</f>
        <v>#REF!</v>
      </c>
      <c r="H111" s="60" t="e">
        <f>'N3.2'!H112-#REF!</f>
        <v>#REF!</v>
      </c>
      <c r="I111" s="65" t="e">
        <f>'N3.2'!I112-#REF!</f>
        <v>#REF!</v>
      </c>
      <c r="J111" s="60" t="e">
        <f>'N3.2'!J112-#REF!</f>
        <v>#REF!</v>
      </c>
      <c r="K111" s="60" t="e">
        <f>'N3.2'!K112-#REF!</f>
        <v>#REF!</v>
      </c>
      <c r="L111" s="60" t="e">
        <f>'N3.2'!L112-#REF!</f>
        <v>#REF!</v>
      </c>
      <c r="M111" s="65" t="e">
        <f>'N3.2'!M112-#REF!</f>
        <v>#REF!</v>
      </c>
      <c r="N111" s="60" t="e">
        <f>'N3.2'!N112-#REF!</f>
        <v>#REF!</v>
      </c>
      <c r="O111" s="60" t="e">
        <f>'N3.2'!O112-#REF!</f>
        <v>#REF!</v>
      </c>
      <c r="P111" s="60" t="e">
        <f>'N3.2'!P112-#REF!</f>
        <v>#REF!</v>
      </c>
      <c r="Q111" s="65" t="e">
        <f>'N3.2'!Q112-#REF!</f>
        <v>#REF!</v>
      </c>
      <c r="R111" s="60" t="e">
        <f>'N3.2'!R112-#REF!</f>
        <v>#REF!</v>
      </c>
      <c r="S111" s="60" t="e">
        <f>'N3.2'!S112-#REF!</f>
        <v>#REF!</v>
      </c>
      <c r="T111" s="60" t="e">
        <f>'N3.2'!T112-#REF!</f>
        <v>#REF!</v>
      </c>
    </row>
    <row r="112" spans="1:20" ht="14.25" hidden="1" customHeight="1">
      <c r="A112" s="121" t="e">
        <f t="shared" si="1"/>
        <v>#REF!</v>
      </c>
      <c r="B112" s="63"/>
      <c r="C112" s="63" t="s">
        <v>240</v>
      </c>
      <c r="D112" s="75" t="s">
        <v>241</v>
      </c>
      <c r="E112" s="65" t="e">
        <f>'N3.2'!E113-#REF!</f>
        <v>#REF!</v>
      </c>
      <c r="F112" s="60" t="e">
        <f>'N3.2'!F113-#REF!</f>
        <v>#REF!</v>
      </c>
      <c r="G112" s="60" t="e">
        <f>'N3.2'!G113-#REF!</f>
        <v>#REF!</v>
      </c>
      <c r="H112" s="60" t="e">
        <f>'N3.2'!H113-#REF!</f>
        <v>#REF!</v>
      </c>
      <c r="I112" s="65" t="e">
        <f>'N3.2'!I113-#REF!</f>
        <v>#REF!</v>
      </c>
      <c r="J112" s="60" t="e">
        <f>'N3.2'!J113-#REF!</f>
        <v>#REF!</v>
      </c>
      <c r="K112" s="60" t="e">
        <f>'N3.2'!K113-#REF!</f>
        <v>#REF!</v>
      </c>
      <c r="L112" s="60" t="e">
        <f>'N3.2'!L113-#REF!</f>
        <v>#REF!</v>
      </c>
      <c r="M112" s="65" t="e">
        <f>'N3.2'!M113-#REF!</f>
        <v>#REF!</v>
      </c>
      <c r="N112" s="60" t="e">
        <f>'N3.2'!N113-#REF!</f>
        <v>#REF!</v>
      </c>
      <c r="O112" s="60" t="e">
        <f>'N3.2'!O113-#REF!</f>
        <v>#REF!</v>
      </c>
      <c r="P112" s="60" t="e">
        <f>'N3.2'!P113-#REF!</f>
        <v>#REF!</v>
      </c>
      <c r="Q112" s="65" t="e">
        <f>'N3.2'!Q113-#REF!</f>
        <v>#REF!</v>
      </c>
      <c r="R112" s="60" t="e">
        <f>'N3.2'!R113-#REF!</f>
        <v>#REF!</v>
      </c>
      <c r="S112" s="60" t="e">
        <f>'N3.2'!S113-#REF!</f>
        <v>#REF!</v>
      </c>
      <c r="T112" s="60" t="e">
        <f>'N3.2'!T113-#REF!</f>
        <v>#REF!</v>
      </c>
    </row>
    <row r="113" spans="1:20" ht="14.25" hidden="1" customHeight="1">
      <c r="A113" s="121" t="e">
        <f t="shared" si="1"/>
        <v>#REF!</v>
      </c>
      <c r="B113" s="63"/>
      <c r="C113" s="63" t="s">
        <v>242</v>
      </c>
      <c r="D113" s="75" t="s">
        <v>243</v>
      </c>
      <c r="E113" s="65" t="e">
        <f>'N3.2'!E114-#REF!</f>
        <v>#REF!</v>
      </c>
      <c r="F113" s="60" t="e">
        <f>'N3.2'!F114-#REF!</f>
        <v>#REF!</v>
      </c>
      <c r="G113" s="60" t="e">
        <f>'N3.2'!G114-#REF!</f>
        <v>#REF!</v>
      </c>
      <c r="H113" s="60" t="e">
        <f>'N3.2'!H114-#REF!</f>
        <v>#REF!</v>
      </c>
      <c r="I113" s="65" t="e">
        <f>'N3.2'!I114-#REF!</f>
        <v>#REF!</v>
      </c>
      <c r="J113" s="60" t="e">
        <f>'N3.2'!J114-#REF!</f>
        <v>#REF!</v>
      </c>
      <c r="K113" s="60" t="e">
        <f>'N3.2'!K114-#REF!</f>
        <v>#REF!</v>
      </c>
      <c r="L113" s="60" t="e">
        <f>'N3.2'!L114-#REF!</f>
        <v>#REF!</v>
      </c>
      <c r="M113" s="65" t="e">
        <f>'N3.2'!M114-#REF!</f>
        <v>#REF!</v>
      </c>
      <c r="N113" s="60" t="e">
        <f>'N3.2'!N114-#REF!</f>
        <v>#REF!</v>
      </c>
      <c r="O113" s="60" t="e">
        <f>'N3.2'!O114-#REF!</f>
        <v>#REF!</v>
      </c>
      <c r="P113" s="60" t="e">
        <f>'N3.2'!P114-#REF!</f>
        <v>#REF!</v>
      </c>
      <c r="Q113" s="65" t="e">
        <f>'N3.2'!Q114-#REF!</f>
        <v>#REF!</v>
      </c>
      <c r="R113" s="60" t="e">
        <f>'N3.2'!R114-#REF!</f>
        <v>#REF!</v>
      </c>
      <c r="S113" s="60" t="e">
        <f>'N3.2'!S114-#REF!</f>
        <v>#REF!</v>
      </c>
      <c r="T113" s="60" t="e">
        <f>'N3.2'!T114-#REF!</f>
        <v>#REF!</v>
      </c>
    </row>
    <row r="114" spans="1:20" ht="14.25" hidden="1" customHeight="1">
      <c r="A114" s="121" t="e">
        <f t="shared" si="1"/>
        <v>#REF!</v>
      </c>
      <c r="B114" s="63"/>
      <c r="C114" s="63" t="s">
        <v>244</v>
      </c>
      <c r="D114" s="75" t="s">
        <v>245</v>
      </c>
      <c r="E114" s="65" t="e">
        <f>'N3.2'!E115-#REF!</f>
        <v>#REF!</v>
      </c>
      <c r="F114" s="60" t="e">
        <f>'N3.2'!F115-#REF!</f>
        <v>#REF!</v>
      </c>
      <c r="G114" s="60" t="e">
        <f>'N3.2'!G115-#REF!</f>
        <v>#REF!</v>
      </c>
      <c r="H114" s="60" t="e">
        <f>'N3.2'!H115-#REF!</f>
        <v>#REF!</v>
      </c>
      <c r="I114" s="65" t="e">
        <f>'N3.2'!I115-#REF!</f>
        <v>#REF!</v>
      </c>
      <c r="J114" s="60" t="e">
        <f>'N3.2'!J115-#REF!</f>
        <v>#REF!</v>
      </c>
      <c r="K114" s="60" t="e">
        <f>'N3.2'!K115-#REF!</f>
        <v>#REF!</v>
      </c>
      <c r="L114" s="60" t="e">
        <f>'N3.2'!L115-#REF!</f>
        <v>#REF!</v>
      </c>
      <c r="M114" s="65" t="e">
        <f>'N3.2'!M115-#REF!</f>
        <v>#REF!</v>
      </c>
      <c r="N114" s="60" t="e">
        <f>'N3.2'!N115-#REF!</f>
        <v>#REF!</v>
      </c>
      <c r="O114" s="60" t="e">
        <f>'N3.2'!O115-#REF!</f>
        <v>#REF!</v>
      </c>
      <c r="P114" s="60" t="e">
        <f>'N3.2'!P115-#REF!</f>
        <v>#REF!</v>
      </c>
      <c r="Q114" s="65" t="e">
        <f>'N3.2'!Q115-#REF!</f>
        <v>#REF!</v>
      </c>
      <c r="R114" s="60" t="e">
        <f>'N3.2'!R115-#REF!</f>
        <v>#REF!</v>
      </c>
      <c r="S114" s="60" t="e">
        <f>'N3.2'!S115-#REF!</f>
        <v>#REF!</v>
      </c>
      <c r="T114" s="60" t="e">
        <f>'N3.2'!T115-#REF!</f>
        <v>#REF!</v>
      </c>
    </row>
    <row r="115" spans="1:20" ht="27" hidden="1" customHeight="1">
      <c r="A115" s="121" t="e">
        <f t="shared" si="1"/>
        <v>#REF!</v>
      </c>
      <c r="B115" s="63"/>
      <c r="C115" s="63" t="s">
        <v>246</v>
      </c>
      <c r="D115" s="75" t="s">
        <v>247</v>
      </c>
      <c r="E115" s="65" t="e">
        <f>'N3.2'!E116-#REF!</f>
        <v>#REF!</v>
      </c>
      <c r="F115" s="60" t="e">
        <f>'N3.2'!F116-#REF!</f>
        <v>#REF!</v>
      </c>
      <c r="G115" s="60" t="e">
        <f>'N3.2'!G116-#REF!</f>
        <v>#REF!</v>
      </c>
      <c r="H115" s="60" t="e">
        <f>'N3.2'!H116-#REF!</f>
        <v>#REF!</v>
      </c>
      <c r="I115" s="65" t="e">
        <f>'N3.2'!I116-#REF!</f>
        <v>#REF!</v>
      </c>
      <c r="J115" s="60" t="e">
        <f>'N3.2'!J116-#REF!</f>
        <v>#REF!</v>
      </c>
      <c r="K115" s="60" t="e">
        <f>'N3.2'!K116-#REF!</f>
        <v>#REF!</v>
      </c>
      <c r="L115" s="60" t="e">
        <f>'N3.2'!L116-#REF!</f>
        <v>#REF!</v>
      </c>
      <c r="M115" s="65" t="e">
        <f>'N3.2'!M116-#REF!</f>
        <v>#REF!</v>
      </c>
      <c r="N115" s="60" t="e">
        <f>'N3.2'!N116-#REF!</f>
        <v>#REF!</v>
      </c>
      <c r="O115" s="60" t="e">
        <f>'N3.2'!O116-#REF!</f>
        <v>#REF!</v>
      </c>
      <c r="P115" s="60" t="e">
        <f>'N3.2'!P116-#REF!</f>
        <v>#REF!</v>
      </c>
      <c r="Q115" s="65" t="e">
        <f>'N3.2'!Q116-#REF!</f>
        <v>#REF!</v>
      </c>
      <c r="R115" s="60" t="e">
        <f>'N3.2'!R116-#REF!</f>
        <v>#REF!</v>
      </c>
      <c r="S115" s="60" t="e">
        <f>'N3.2'!S116-#REF!</f>
        <v>#REF!</v>
      </c>
      <c r="T115" s="60" t="e">
        <f>'N3.2'!T116-#REF!</f>
        <v>#REF!</v>
      </c>
    </row>
    <row r="116" spans="1:20" ht="30" hidden="1">
      <c r="A116" s="121" t="e">
        <f t="shared" si="1"/>
        <v>#REF!</v>
      </c>
      <c r="B116" s="63"/>
      <c r="C116" s="63" t="s">
        <v>248</v>
      </c>
      <c r="D116" s="75" t="s">
        <v>249</v>
      </c>
      <c r="E116" s="65" t="e">
        <f>'N3.2'!E117-#REF!</f>
        <v>#REF!</v>
      </c>
      <c r="F116" s="60" t="e">
        <f>'N3.2'!F117-#REF!</f>
        <v>#REF!</v>
      </c>
      <c r="G116" s="60" t="e">
        <f>'N3.2'!G117-#REF!</f>
        <v>#REF!</v>
      </c>
      <c r="H116" s="60" t="e">
        <f>'N3.2'!H117-#REF!</f>
        <v>#REF!</v>
      </c>
      <c r="I116" s="65" t="e">
        <f>'N3.2'!I117-#REF!</f>
        <v>#REF!</v>
      </c>
      <c r="J116" s="60" t="e">
        <f>'N3.2'!J117-#REF!</f>
        <v>#REF!</v>
      </c>
      <c r="K116" s="60" t="e">
        <f>'N3.2'!K117-#REF!</f>
        <v>#REF!</v>
      </c>
      <c r="L116" s="60" t="e">
        <f>'N3.2'!L117-#REF!</f>
        <v>#REF!</v>
      </c>
      <c r="M116" s="65" t="e">
        <f>'N3.2'!M117-#REF!</f>
        <v>#REF!</v>
      </c>
      <c r="N116" s="60" t="e">
        <f>'N3.2'!N117-#REF!</f>
        <v>#REF!</v>
      </c>
      <c r="O116" s="60" t="e">
        <f>'N3.2'!O117-#REF!</f>
        <v>#REF!</v>
      </c>
      <c r="P116" s="60" t="e">
        <f>'N3.2'!P117-#REF!</f>
        <v>#REF!</v>
      </c>
      <c r="Q116" s="65" t="e">
        <f>'N3.2'!Q117-#REF!</f>
        <v>#REF!</v>
      </c>
      <c r="R116" s="60" t="e">
        <f>'N3.2'!R117-#REF!</f>
        <v>#REF!</v>
      </c>
      <c r="S116" s="60" t="e">
        <f>'N3.2'!S117-#REF!</f>
        <v>#REF!</v>
      </c>
      <c r="T116" s="60" t="e">
        <f>'N3.2'!T117-#REF!</f>
        <v>#REF!</v>
      </c>
    </row>
    <row r="117" spans="1:20" ht="22.15" hidden="1" customHeight="1">
      <c r="A117" s="121" t="e">
        <f t="shared" si="1"/>
        <v>#REF!</v>
      </c>
      <c r="B117" s="63"/>
      <c r="C117" s="63" t="s">
        <v>250</v>
      </c>
      <c r="D117" s="75" t="s">
        <v>251</v>
      </c>
      <c r="E117" s="65" t="e">
        <f>'N3.2'!E118-#REF!</f>
        <v>#REF!</v>
      </c>
      <c r="F117" s="60" t="e">
        <f>'N3.2'!F118-#REF!</f>
        <v>#REF!</v>
      </c>
      <c r="G117" s="60" t="e">
        <f>'N3.2'!G118-#REF!</f>
        <v>#REF!</v>
      </c>
      <c r="H117" s="60" t="e">
        <f>'N3.2'!H118-#REF!</f>
        <v>#REF!</v>
      </c>
      <c r="I117" s="65" t="e">
        <f>'N3.2'!I118-#REF!</f>
        <v>#REF!</v>
      </c>
      <c r="J117" s="60" t="e">
        <f>'N3.2'!J118-#REF!</f>
        <v>#REF!</v>
      </c>
      <c r="K117" s="60" t="e">
        <f>'N3.2'!K118-#REF!</f>
        <v>#REF!</v>
      </c>
      <c r="L117" s="60" t="e">
        <f>'N3.2'!L118-#REF!</f>
        <v>#REF!</v>
      </c>
      <c r="M117" s="65" t="e">
        <f>'N3.2'!M118-#REF!</f>
        <v>#REF!</v>
      </c>
      <c r="N117" s="60" t="e">
        <f>'N3.2'!N118-#REF!</f>
        <v>#REF!</v>
      </c>
      <c r="O117" s="60" t="e">
        <f>'N3.2'!O118-#REF!</f>
        <v>#REF!</v>
      </c>
      <c r="P117" s="60" t="e">
        <f>'N3.2'!P118-#REF!</f>
        <v>#REF!</v>
      </c>
      <c r="Q117" s="65" t="e">
        <f>'N3.2'!Q118-#REF!</f>
        <v>#REF!</v>
      </c>
      <c r="R117" s="60" t="e">
        <f>'N3.2'!R118-#REF!</f>
        <v>#REF!</v>
      </c>
      <c r="S117" s="60" t="e">
        <f>'N3.2'!S118-#REF!</f>
        <v>#REF!</v>
      </c>
      <c r="T117" s="60" t="e">
        <f>'N3.2'!T118-#REF!</f>
        <v>#REF!</v>
      </c>
    </row>
    <row r="118" spans="1:20" ht="42.75">
      <c r="A118" s="121" t="e">
        <f t="shared" si="1"/>
        <v>#REF!</v>
      </c>
      <c r="B118" s="63"/>
      <c r="C118" s="63" t="s">
        <v>252</v>
      </c>
      <c r="D118" s="75" t="s">
        <v>253</v>
      </c>
      <c r="E118" s="65" t="e">
        <f>'N3.2'!E119-#REF!</f>
        <v>#REF!</v>
      </c>
      <c r="F118" s="60" t="e">
        <f>'N3.2'!F119-#REF!</f>
        <v>#REF!</v>
      </c>
      <c r="G118" s="60" t="e">
        <f>'N3.2'!G119-#REF!</f>
        <v>#REF!</v>
      </c>
      <c r="H118" s="60" t="e">
        <f>'N3.2'!H119-#REF!</f>
        <v>#REF!</v>
      </c>
      <c r="I118" s="65" t="e">
        <f>'N3.2'!I119-#REF!</f>
        <v>#REF!</v>
      </c>
      <c r="J118" s="60" t="e">
        <f>'N3.2'!J119-#REF!</f>
        <v>#REF!</v>
      </c>
      <c r="K118" s="60" t="e">
        <f>'N3.2'!K119-#REF!</f>
        <v>#REF!</v>
      </c>
      <c r="L118" s="60" t="e">
        <f>'N3.2'!L119-#REF!</f>
        <v>#REF!</v>
      </c>
      <c r="M118" s="65" t="e">
        <f>'N3.2'!M119-#REF!</f>
        <v>#REF!</v>
      </c>
      <c r="N118" s="60" t="e">
        <f>'N3.2'!N119-#REF!</f>
        <v>#REF!</v>
      </c>
      <c r="O118" s="60" t="e">
        <f>'N3.2'!O119-#REF!</f>
        <v>#REF!</v>
      </c>
      <c r="P118" s="60" t="e">
        <f>'N3.2'!P119-#REF!</f>
        <v>#REF!</v>
      </c>
      <c r="Q118" s="65" t="e">
        <f>'N3.2'!Q119-#REF!</f>
        <v>#REF!</v>
      </c>
      <c r="R118" s="60" t="e">
        <f>'N3.2'!R119-#REF!</f>
        <v>#REF!</v>
      </c>
      <c r="S118" s="60" t="e">
        <f>'N3.2'!S119-#REF!</f>
        <v>#REF!</v>
      </c>
      <c r="T118" s="60" t="e">
        <f>'N3.2'!T119-#REF!</f>
        <v>#REF!</v>
      </c>
    </row>
    <row r="119" spans="1:20" ht="34.5" hidden="1" customHeight="1">
      <c r="A119" s="121" t="e">
        <f t="shared" si="1"/>
        <v>#REF!</v>
      </c>
      <c r="B119" s="48" t="s">
        <v>48</v>
      </c>
      <c r="C119" s="48" t="s">
        <v>254</v>
      </c>
      <c r="D119" s="24" t="s">
        <v>49</v>
      </c>
      <c r="E119" s="85" t="e">
        <f>'N3.2'!E120-#REF!</f>
        <v>#REF!</v>
      </c>
      <c r="F119" s="85" t="e">
        <f>'N3.2'!F120-#REF!</f>
        <v>#REF!</v>
      </c>
      <c r="G119" s="85" t="e">
        <f>'N3.2'!G120-#REF!</f>
        <v>#REF!</v>
      </c>
      <c r="H119" s="85" t="e">
        <f>'N3.2'!H120-#REF!</f>
        <v>#REF!</v>
      </c>
      <c r="I119" s="85" t="e">
        <f>'N3.2'!I120-#REF!</f>
        <v>#REF!</v>
      </c>
      <c r="J119" s="85" t="e">
        <f>'N3.2'!J120-#REF!</f>
        <v>#REF!</v>
      </c>
      <c r="K119" s="85" t="e">
        <f>'N3.2'!K120-#REF!</f>
        <v>#REF!</v>
      </c>
      <c r="L119" s="85" t="e">
        <f>'N3.2'!L120-#REF!</f>
        <v>#REF!</v>
      </c>
      <c r="M119" s="85" t="e">
        <f>'N3.2'!M120-#REF!</f>
        <v>#REF!</v>
      </c>
      <c r="N119" s="85" t="e">
        <f>'N3.2'!N120-#REF!</f>
        <v>#REF!</v>
      </c>
      <c r="O119" s="85" t="e">
        <f>'N3.2'!O120-#REF!</f>
        <v>#REF!</v>
      </c>
      <c r="P119" s="85" t="e">
        <f>'N3.2'!P120-#REF!</f>
        <v>#REF!</v>
      </c>
      <c r="Q119" s="85" t="e">
        <f>'N3.2'!Q120-#REF!</f>
        <v>#REF!</v>
      </c>
      <c r="R119" s="85" t="e">
        <f>'N3.2'!R120-#REF!</f>
        <v>#REF!</v>
      </c>
      <c r="S119" s="85" t="e">
        <f>'N3.2'!S120-#REF!</f>
        <v>#REF!</v>
      </c>
      <c r="T119" s="85" t="e">
        <f>'N3.2'!T120-#REF!</f>
        <v>#REF!</v>
      </c>
    </row>
    <row r="120" spans="1:20" ht="24" hidden="1" customHeight="1">
      <c r="A120" s="121" t="e">
        <f t="shared" si="1"/>
        <v>#REF!</v>
      </c>
      <c r="B120" s="49"/>
      <c r="C120" s="49" t="s">
        <v>354</v>
      </c>
      <c r="D120" s="27" t="s">
        <v>27</v>
      </c>
      <c r="E120" s="28" t="e">
        <f>'N3.2'!E121-#REF!</f>
        <v>#REF!</v>
      </c>
      <c r="F120" s="28" t="e">
        <f>'N3.2'!F121-#REF!</f>
        <v>#REF!</v>
      </c>
      <c r="G120" s="28" t="e">
        <f>'N3.2'!G121-#REF!</f>
        <v>#REF!</v>
      </c>
      <c r="H120" s="28" t="e">
        <f>'N3.2'!H121-#REF!</f>
        <v>#REF!</v>
      </c>
      <c r="I120" s="28" t="e">
        <f>'N3.2'!I121-#REF!</f>
        <v>#REF!</v>
      </c>
      <c r="J120" s="28" t="e">
        <f>'N3.2'!J121-#REF!</f>
        <v>#REF!</v>
      </c>
      <c r="K120" s="28" t="e">
        <f>'N3.2'!K121-#REF!</f>
        <v>#REF!</v>
      </c>
      <c r="L120" s="28" t="e">
        <f>'N3.2'!L121-#REF!</f>
        <v>#REF!</v>
      </c>
      <c r="M120" s="28" t="e">
        <f>'N3.2'!M121-#REF!</f>
        <v>#REF!</v>
      </c>
      <c r="N120" s="28" t="e">
        <f>'N3.2'!N121-#REF!</f>
        <v>#REF!</v>
      </c>
      <c r="O120" s="28" t="e">
        <f>'N3.2'!O121-#REF!</f>
        <v>#REF!</v>
      </c>
      <c r="P120" s="28" t="e">
        <f>'N3.2'!P121-#REF!</f>
        <v>#REF!</v>
      </c>
      <c r="Q120" s="28" t="e">
        <f>'N3.2'!Q121-#REF!</f>
        <v>#REF!</v>
      </c>
      <c r="R120" s="28" t="e">
        <f>'N3.2'!R121-#REF!</f>
        <v>#REF!</v>
      </c>
      <c r="S120" s="28" t="e">
        <f>'N3.2'!S121-#REF!</f>
        <v>#REF!</v>
      </c>
      <c r="T120" s="28" t="e">
        <f>'N3.2'!T121-#REF!</f>
        <v>#REF!</v>
      </c>
    </row>
    <row r="121" spans="1:20" ht="37.5" hidden="1" customHeight="1">
      <c r="A121" s="121" t="e">
        <f t="shared" si="1"/>
        <v>#REF!</v>
      </c>
      <c r="B121" s="34" t="s">
        <v>255</v>
      </c>
      <c r="C121" s="34" t="s">
        <v>256</v>
      </c>
      <c r="D121" s="67" t="s">
        <v>257</v>
      </c>
      <c r="E121" s="51" t="e">
        <f>'N3.2'!E122-#REF!</f>
        <v>#REF!</v>
      </c>
      <c r="F121" s="51" t="e">
        <f>'N3.2'!F122-#REF!</f>
        <v>#REF!</v>
      </c>
      <c r="G121" s="51" t="e">
        <f>'N3.2'!G122-#REF!</f>
        <v>#REF!</v>
      </c>
      <c r="H121" s="51" t="e">
        <f>'N3.2'!H122-#REF!</f>
        <v>#REF!</v>
      </c>
      <c r="I121" s="51" t="e">
        <f>'N3.2'!I122-#REF!</f>
        <v>#REF!</v>
      </c>
      <c r="J121" s="51" t="e">
        <f>'N3.2'!J122-#REF!</f>
        <v>#REF!</v>
      </c>
      <c r="K121" s="51" t="e">
        <f>'N3.2'!K122-#REF!</f>
        <v>#REF!</v>
      </c>
      <c r="L121" s="51" t="e">
        <f>'N3.2'!L122-#REF!</f>
        <v>#REF!</v>
      </c>
      <c r="M121" s="51" t="e">
        <f>'N3.2'!M122-#REF!</f>
        <v>#REF!</v>
      </c>
      <c r="N121" s="51" t="e">
        <f>'N3.2'!N122-#REF!</f>
        <v>#REF!</v>
      </c>
      <c r="O121" s="51" t="e">
        <f>'N3.2'!O122-#REF!</f>
        <v>#REF!</v>
      </c>
      <c r="P121" s="51" t="e">
        <f>'N3.2'!P122-#REF!</f>
        <v>#REF!</v>
      </c>
      <c r="Q121" s="51" t="e">
        <f>'N3.2'!Q122-#REF!</f>
        <v>#REF!</v>
      </c>
      <c r="R121" s="51" t="e">
        <f>'N3.2'!R122-#REF!</f>
        <v>#REF!</v>
      </c>
      <c r="S121" s="51" t="e">
        <f>'N3.2'!S122-#REF!</f>
        <v>#REF!</v>
      </c>
      <c r="T121" s="51" t="e">
        <f>'N3.2'!T122-#REF!</f>
        <v>#REF!</v>
      </c>
    </row>
    <row r="122" spans="1:20" ht="21" hidden="1" customHeight="1">
      <c r="A122" s="121" t="e">
        <f t="shared" si="1"/>
        <v>#REF!</v>
      </c>
      <c r="B122" s="34"/>
      <c r="C122" s="34" t="s">
        <v>354</v>
      </c>
      <c r="D122" s="39" t="s">
        <v>27</v>
      </c>
      <c r="E122" s="41" t="e">
        <f>'N3.2'!E123-#REF!</f>
        <v>#REF!</v>
      </c>
      <c r="F122" s="41" t="e">
        <f>'N3.2'!F123-#REF!</f>
        <v>#REF!</v>
      </c>
      <c r="G122" s="41" t="e">
        <f>'N3.2'!G123-#REF!</f>
        <v>#REF!</v>
      </c>
      <c r="H122" s="41" t="e">
        <f>'N3.2'!H123-#REF!</f>
        <v>#REF!</v>
      </c>
      <c r="I122" s="41" t="e">
        <f>'N3.2'!I123-#REF!</f>
        <v>#REF!</v>
      </c>
      <c r="J122" s="41" t="e">
        <f>'N3.2'!J123-#REF!</f>
        <v>#REF!</v>
      </c>
      <c r="K122" s="41" t="e">
        <f>'N3.2'!K123-#REF!</f>
        <v>#REF!</v>
      </c>
      <c r="L122" s="41" t="e">
        <f>'N3.2'!L123-#REF!</f>
        <v>#REF!</v>
      </c>
      <c r="M122" s="41" t="e">
        <f>'N3.2'!M123-#REF!</f>
        <v>#REF!</v>
      </c>
      <c r="N122" s="41" t="e">
        <f>'N3.2'!N123-#REF!</f>
        <v>#REF!</v>
      </c>
      <c r="O122" s="41" t="e">
        <f>'N3.2'!O123-#REF!</f>
        <v>#REF!</v>
      </c>
      <c r="P122" s="41" t="e">
        <f>'N3.2'!P123-#REF!</f>
        <v>#REF!</v>
      </c>
      <c r="Q122" s="41" t="e">
        <f>'N3.2'!Q123-#REF!</f>
        <v>#REF!</v>
      </c>
      <c r="R122" s="41" t="e">
        <f>'N3.2'!R123-#REF!</f>
        <v>#REF!</v>
      </c>
      <c r="S122" s="41" t="e">
        <f>'N3.2'!S123-#REF!</f>
        <v>#REF!</v>
      </c>
      <c r="T122" s="41" t="e">
        <f>'N3.2'!T123-#REF!</f>
        <v>#REF!</v>
      </c>
    </row>
    <row r="123" spans="1:20" ht="31.5" hidden="1" customHeight="1">
      <c r="A123" s="121" t="e">
        <f t="shared" si="1"/>
        <v>#REF!</v>
      </c>
      <c r="B123" s="34"/>
      <c r="C123" s="34" t="s">
        <v>258</v>
      </c>
      <c r="D123" s="55" t="s">
        <v>259</v>
      </c>
      <c r="E123" s="51" t="e">
        <f>'N3.2'!E124-#REF!</f>
        <v>#REF!</v>
      </c>
      <c r="F123" s="71" t="e">
        <f>'N3.2'!F124-#REF!</f>
        <v>#REF!</v>
      </c>
      <c r="G123" s="71" t="e">
        <f>'N3.2'!G124-#REF!</f>
        <v>#REF!</v>
      </c>
      <c r="H123" s="71" t="e">
        <f>'N3.2'!H124-#REF!</f>
        <v>#REF!</v>
      </c>
      <c r="I123" s="51" t="e">
        <f>'N3.2'!I124-#REF!</f>
        <v>#REF!</v>
      </c>
      <c r="J123" s="71" t="e">
        <f>'N3.2'!J124-#REF!</f>
        <v>#REF!</v>
      </c>
      <c r="K123" s="71" t="e">
        <f>'N3.2'!K124-#REF!</f>
        <v>#REF!</v>
      </c>
      <c r="L123" s="71" t="e">
        <f>'N3.2'!L124-#REF!</f>
        <v>#REF!</v>
      </c>
      <c r="M123" s="51" t="e">
        <f>'N3.2'!M124-#REF!</f>
        <v>#REF!</v>
      </c>
      <c r="N123" s="71" t="e">
        <f>'N3.2'!N124-#REF!</f>
        <v>#REF!</v>
      </c>
      <c r="O123" s="71" t="e">
        <f>'N3.2'!O124-#REF!</f>
        <v>#REF!</v>
      </c>
      <c r="P123" s="71" t="e">
        <f>'N3.2'!P124-#REF!</f>
        <v>#REF!</v>
      </c>
      <c r="Q123" s="51" t="e">
        <f>'N3.2'!Q124-#REF!</f>
        <v>#REF!</v>
      </c>
      <c r="R123" s="71" t="e">
        <f>'N3.2'!R124-#REF!</f>
        <v>#REF!</v>
      </c>
      <c r="S123" s="71" t="e">
        <f>'N3.2'!S124-#REF!</f>
        <v>#REF!</v>
      </c>
      <c r="T123" s="71" t="e">
        <f>'N3.2'!T124-#REF!</f>
        <v>#REF!</v>
      </c>
    </row>
    <row r="124" spans="1:20" ht="46.5" hidden="1" customHeight="1">
      <c r="A124" s="121" t="e">
        <f t="shared" si="1"/>
        <v>#REF!</v>
      </c>
      <c r="B124" s="34"/>
      <c r="C124" s="34" t="s">
        <v>260</v>
      </c>
      <c r="D124" s="55" t="s">
        <v>261</v>
      </c>
      <c r="E124" s="51" t="e">
        <f>'N3.2'!E125-#REF!</f>
        <v>#REF!</v>
      </c>
      <c r="F124" s="71" t="e">
        <f>'N3.2'!F125-#REF!</f>
        <v>#REF!</v>
      </c>
      <c r="G124" s="71" t="e">
        <f>'N3.2'!G125-#REF!</f>
        <v>#REF!</v>
      </c>
      <c r="H124" s="71" t="e">
        <f>'N3.2'!H125-#REF!</f>
        <v>#REF!</v>
      </c>
      <c r="I124" s="51" t="e">
        <f>'N3.2'!I125-#REF!</f>
        <v>#REF!</v>
      </c>
      <c r="J124" s="71" t="e">
        <f>'N3.2'!J125-#REF!</f>
        <v>#REF!</v>
      </c>
      <c r="K124" s="71" t="e">
        <f>'N3.2'!K125-#REF!</f>
        <v>#REF!</v>
      </c>
      <c r="L124" s="71" t="e">
        <f>'N3.2'!L125-#REF!</f>
        <v>#REF!</v>
      </c>
      <c r="M124" s="51" t="e">
        <f>'N3.2'!M125-#REF!</f>
        <v>#REF!</v>
      </c>
      <c r="N124" s="71" t="e">
        <f>'N3.2'!N125-#REF!</f>
        <v>#REF!</v>
      </c>
      <c r="O124" s="71" t="e">
        <f>'N3.2'!O125-#REF!</f>
        <v>#REF!</v>
      </c>
      <c r="P124" s="71" t="e">
        <f>'N3.2'!P125-#REF!</f>
        <v>#REF!</v>
      </c>
      <c r="Q124" s="51" t="e">
        <f>'N3.2'!Q125-#REF!</f>
        <v>#REF!</v>
      </c>
      <c r="R124" s="71" t="e">
        <f>'N3.2'!R125-#REF!</f>
        <v>#REF!</v>
      </c>
      <c r="S124" s="71" t="e">
        <f>'N3.2'!S125-#REF!</f>
        <v>#REF!</v>
      </c>
      <c r="T124" s="71" t="e">
        <f>'N3.2'!T125-#REF!</f>
        <v>#REF!</v>
      </c>
    </row>
    <row r="125" spans="1:20" ht="31.5" hidden="1" customHeight="1">
      <c r="A125" s="121" t="e">
        <f t="shared" si="1"/>
        <v>#REF!</v>
      </c>
      <c r="B125" s="34"/>
      <c r="C125" s="34" t="s">
        <v>262</v>
      </c>
      <c r="D125" s="55" t="s">
        <v>263</v>
      </c>
      <c r="E125" s="51" t="e">
        <f>'N3.2'!E126-#REF!</f>
        <v>#REF!</v>
      </c>
      <c r="F125" s="71" t="e">
        <f>'N3.2'!F126-#REF!</f>
        <v>#REF!</v>
      </c>
      <c r="G125" s="71" t="e">
        <f>'N3.2'!G126-#REF!</f>
        <v>#REF!</v>
      </c>
      <c r="H125" s="71" t="e">
        <f>'N3.2'!H126-#REF!</f>
        <v>#REF!</v>
      </c>
      <c r="I125" s="51" t="e">
        <f>'N3.2'!I126-#REF!</f>
        <v>#REF!</v>
      </c>
      <c r="J125" s="71" t="e">
        <f>'N3.2'!J126-#REF!</f>
        <v>#REF!</v>
      </c>
      <c r="K125" s="71" t="e">
        <f>'N3.2'!K126-#REF!</f>
        <v>#REF!</v>
      </c>
      <c r="L125" s="71" t="e">
        <f>'N3.2'!L126-#REF!</f>
        <v>#REF!</v>
      </c>
      <c r="M125" s="51" t="e">
        <f>'N3.2'!M126-#REF!</f>
        <v>#REF!</v>
      </c>
      <c r="N125" s="71" t="e">
        <f>'N3.2'!N126-#REF!</f>
        <v>#REF!</v>
      </c>
      <c r="O125" s="71" t="e">
        <f>'N3.2'!O126-#REF!</f>
        <v>#REF!</v>
      </c>
      <c r="P125" s="71" t="e">
        <f>'N3.2'!P126-#REF!</f>
        <v>#REF!</v>
      </c>
      <c r="Q125" s="51" t="e">
        <f>'N3.2'!Q126-#REF!</f>
        <v>#REF!</v>
      </c>
      <c r="R125" s="71" t="e">
        <f>'N3.2'!R126-#REF!</f>
        <v>#REF!</v>
      </c>
      <c r="S125" s="71" t="e">
        <f>'N3.2'!S126-#REF!</f>
        <v>#REF!</v>
      </c>
      <c r="T125" s="71" t="e">
        <f>'N3.2'!T126-#REF!</f>
        <v>#REF!</v>
      </c>
    </row>
    <row r="126" spans="1:20" ht="31.5" hidden="1" customHeight="1">
      <c r="A126" s="121" t="e">
        <f t="shared" si="1"/>
        <v>#REF!</v>
      </c>
      <c r="B126" s="34"/>
      <c r="C126" s="34" t="s">
        <v>264</v>
      </c>
      <c r="D126" s="55" t="s">
        <v>265</v>
      </c>
      <c r="E126" s="51" t="e">
        <f>'N3.2'!E127-#REF!</f>
        <v>#REF!</v>
      </c>
      <c r="F126" s="71" t="e">
        <f>'N3.2'!F127-#REF!</f>
        <v>#REF!</v>
      </c>
      <c r="G126" s="71" t="e">
        <f>'N3.2'!G127-#REF!</f>
        <v>#REF!</v>
      </c>
      <c r="H126" s="71" t="e">
        <f>'N3.2'!H127-#REF!</f>
        <v>#REF!</v>
      </c>
      <c r="I126" s="51" t="e">
        <f>'N3.2'!I127-#REF!</f>
        <v>#REF!</v>
      </c>
      <c r="J126" s="71" t="e">
        <f>'N3.2'!J127-#REF!</f>
        <v>#REF!</v>
      </c>
      <c r="K126" s="71" t="e">
        <f>'N3.2'!K127-#REF!</f>
        <v>#REF!</v>
      </c>
      <c r="L126" s="71" t="e">
        <f>'N3.2'!L127-#REF!</f>
        <v>#REF!</v>
      </c>
      <c r="M126" s="51" t="e">
        <f>'N3.2'!M127-#REF!</f>
        <v>#REF!</v>
      </c>
      <c r="N126" s="71" t="e">
        <f>'N3.2'!N127-#REF!</f>
        <v>#REF!</v>
      </c>
      <c r="O126" s="71" t="e">
        <f>'N3.2'!O127-#REF!</f>
        <v>#REF!</v>
      </c>
      <c r="P126" s="71" t="e">
        <f>'N3.2'!P127-#REF!</f>
        <v>#REF!</v>
      </c>
      <c r="Q126" s="51" t="e">
        <f>'N3.2'!Q127-#REF!</f>
        <v>#REF!</v>
      </c>
      <c r="R126" s="71" t="e">
        <f>'N3.2'!R127-#REF!</f>
        <v>#REF!</v>
      </c>
      <c r="S126" s="71" t="e">
        <f>'N3.2'!S127-#REF!</f>
        <v>#REF!</v>
      </c>
      <c r="T126" s="71" t="e">
        <f>'N3.2'!T127-#REF!</f>
        <v>#REF!</v>
      </c>
    </row>
    <row r="127" spans="1:20" ht="31.5" hidden="1" customHeight="1">
      <c r="A127" s="121" t="e">
        <f t="shared" si="1"/>
        <v>#REF!</v>
      </c>
      <c r="B127" s="34"/>
      <c r="C127" s="34" t="s">
        <v>266</v>
      </c>
      <c r="D127" s="55" t="s">
        <v>267</v>
      </c>
      <c r="E127" s="51" t="e">
        <f>'N3.2'!E128-#REF!</f>
        <v>#REF!</v>
      </c>
      <c r="F127" s="71" t="e">
        <f>'N3.2'!F128-#REF!</f>
        <v>#REF!</v>
      </c>
      <c r="G127" s="71" t="e">
        <f>'N3.2'!G128-#REF!</f>
        <v>#REF!</v>
      </c>
      <c r="H127" s="71" t="e">
        <f>'N3.2'!H128-#REF!</f>
        <v>#REF!</v>
      </c>
      <c r="I127" s="51" t="e">
        <f>'N3.2'!I128-#REF!</f>
        <v>#REF!</v>
      </c>
      <c r="J127" s="71" t="e">
        <f>'N3.2'!J128-#REF!</f>
        <v>#REF!</v>
      </c>
      <c r="K127" s="71" t="e">
        <f>'N3.2'!K128-#REF!</f>
        <v>#REF!</v>
      </c>
      <c r="L127" s="71" t="e">
        <f>'N3.2'!L128-#REF!</f>
        <v>#REF!</v>
      </c>
      <c r="M127" s="51" t="e">
        <f>'N3.2'!M128-#REF!</f>
        <v>#REF!</v>
      </c>
      <c r="N127" s="71" t="e">
        <f>'N3.2'!N128-#REF!</f>
        <v>#REF!</v>
      </c>
      <c r="O127" s="71" t="e">
        <f>'N3.2'!O128-#REF!</f>
        <v>#REF!</v>
      </c>
      <c r="P127" s="71" t="e">
        <f>'N3.2'!P128-#REF!</f>
        <v>#REF!</v>
      </c>
      <c r="Q127" s="51" t="e">
        <f>'N3.2'!Q128-#REF!</f>
        <v>#REF!</v>
      </c>
      <c r="R127" s="71" t="e">
        <f>'N3.2'!R128-#REF!</f>
        <v>#REF!</v>
      </c>
      <c r="S127" s="71" t="e">
        <f>'N3.2'!S128-#REF!</f>
        <v>#REF!</v>
      </c>
      <c r="T127" s="71" t="e">
        <f>'N3.2'!T128-#REF!</f>
        <v>#REF!</v>
      </c>
    </row>
    <row r="128" spans="1:20" ht="31.5" hidden="1" customHeight="1">
      <c r="A128" s="121" t="e">
        <f t="shared" si="1"/>
        <v>#REF!</v>
      </c>
      <c r="B128" s="34"/>
      <c r="C128" s="34" t="s">
        <v>268</v>
      </c>
      <c r="D128" s="55" t="s">
        <v>193</v>
      </c>
      <c r="E128" s="51" t="e">
        <f>'N3.2'!E129-#REF!</f>
        <v>#REF!</v>
      </c>
      <c r="F128" s="71" t="e">
        <f>'N3.2'!F129-#REF!</f>
        <v>#REF!</v>
      </c>
      <c r="G128" s="71" t="e">
        <f>'N3.2'!G129-#REF!</f>
        <v>#REF!</v>
      </c>
      <c r="H128" s="71" t="e">
        <f>'N3.2'!H129-#REF!</f>
        <v>#REF!</v>
      </c>
      <c r="I128" s="51" t="e">
        <f>'N3.2'!I129-#REF!</f>
        <v>#REF!</v>
      </c>
      <c r="J128" s="71" t="e">
        <f>'N3.2'!J129-#REF!</f>
        <v>#REF!</v>
      </c>
      <c r="K128" s="71" t="e">
        <f>'N3.2'!K129-#REF!</f>
        <v>#REF!</v>
      </c>
      <c r="L128" s="71" t="e">
        <f>'N3.2'!L129-#REF!</f>
        <v>#REF!</v>
      </c>
      <c r="M128" s="51" t="e">
        <f>'N3.2'!M129-#REF!</f>
        <v>#REF!</v>
      </c>
      <c r="N128" s="71" t="e">
        <f>'N3.2'!N129-#REF!</f>
        <v>#REF!</v>
      </c>
      <c r="O128" s="71" t="e">
        <f>'N3.2'!O129-#REF!</f>
        <v>#REF!</v>
      </c>
      <c r="P128" s="71" t="e">
        <f>'N3.2'!P129-#REF!</f>
        <v>#REF!</v>
      </c>
      <c r="Q128" s="51" t="e">
        <f>'N3.2'!Q129-#REF!</f>
        <v>#REF!</v>
      </c>
      <c r="R128" s="71" t="e">
        <f>'N3.2'!R129-#REF!</f>
        <v>#REF!</v>
      </c>
      <c r="S128" s="71" t="e">
        <f>'N3.2'!S129-#REF!</f>
        <v>#REF!</v>
      </c>
      <c r="T128" s="71" t="e">
        <f>'N3.2'!T129-#REF!</f>
        <v>#REF!</v>
      </c>
    </row>
    <row r="129" spans="1:20" ht="22.5" hidden="1" customHeight="1">
      <c r="A129" s="121" t="e">
        <f t="shared" si="1"/>
        <v>#REF!</v>
      </c>
      <c r="B129" s="34" t="s">
        <v>269</v>
      </c>
      <c r="C129" s="34" t="s">
        <v>270</v>
      </c>
      <c r="D129" s="42" t="s">
        <v>271</v>
      </c>
      <c r="E129" s="51" t="e">
        <f>'N3.2'!E130-#REF!</f>
        <v>#REF!</v>
      </c>
      <c r="F129" s="51" t="e">
        <f>'N3.2'!F130-#REF!</f>
        <v>#REF!</v>
      </c>
      <c r="G129" s="51" t="e">
        <f>'N3.2'!G130-#REF!</f>
        <v>#REF!</v>
      </c>
      <c r="H129" s="51" t="e">
        <f>'N3.2'!H130-#REF!</f>
        <v>#REF!</v>
      </c>
      <c r="I129" s="51" t="e">
        <f>'N3.2'!I130-#REF!</f>
        <v>#REF!</v>
      </c>
      <c r="J129" s="51" t="e">
        <f>'N3.2'!J130-#REF!</f>
        <v>#REF!</v>
      </c>
      <c r="K129" s="51" t="e">
        <f>'N3.2'!K130-#REF!</f>
        <v>#REF!</v>
      </c>
      <c r="L129" s="51" t="e">
        <f>'N3.2'!L130-#REF!</f>
        <v>#REF!</v>
      </c>
      <c r="M129" s="51" t="e">
        <f>'N3.2'!M130-#REF!</f>
        <v>#REF!</v>
      </c>
      <c r="N129" s="51" t="e">
        <f>'N3.2'!N130-#REF!</f>
        <v>#REF!</v>
      </c>
      <c r="O129" s="51" t="e">
        <f>'N3.2'!O130-#REF!</f>
        <v>#REF!</v>
      </c>
      <c r="P129" s="51" t="e">
        <f>'N3.2'!P130-#REF!</f>
        <v>#REF!</v>
      </c>
      <c r="Q129" s="51" t="e">
        <f>'N3.2'!Q130-#REF!</f>
        <v>#REF!</v>
      </c>
      <c r="R129" s="51" t="e">
        <f>'N3.2'!R130-#REF!</f>
        <v>#REF!</v>
      </c>
      <c r="S129" s="51" t="e">
        <f>'N3.2'!S130-#REF!</f>
        <v>#REF!</v>
      </c>
      <c r="T129" s="51" t="e">
        <f>'N3.2'!T130-#REF!</f>
        <v>#REF!</v>
      </c>
    </row>
    <row r="130" spans="1:20" ht="20.25" hidden="1" customHeight="1">
      <c r="A130" s="121" t="e">
        <f t="shared" si="1"/>
        <v>#REF!</v>
      </c>
      <c r="B130" s="46"/>
      <c r="C130" s="46" t="s">
        <v>354</v>
      </c>
      <c r="D130" s="39" t="s">
        <v>27</v>
      </c>
      <c r="E130" s="41" t="e">
        <f>'N3.2'!E131-#REF!</f>
        <v>#REF!</v>
      </c>
      <c r="F130" s="41" t="e">
        <f>'N3.2'!F131-#REF!</f>
        <v>#REF!</v>
      </c>
      <c r="G130" s="41" t="e">
        <f>'N3.2'!G131-#REF!</f>
        <v>#REF!</v>
      </c>
      <c r="H130" s="41" t="e">
        <f>'N3.2'!H131-#REF!</f>
        <v>#REF!</v>
      </c>
      <c r="I130" s="41" t="e">
        <f>'N3.2'!I131-#REF!</f>
        <v>#REF!</v>
      </c>
      <c r="J130" s="41" t="e">
        <f>'N3.2'!J131-#REF!</f>
        <v>#REF!</v>
      </c>
      <c r="K130" s="41" t="e">
        <f>'N3.2'!K131-#REF!</f>
        <v>#REF!</v>
      </c>
      <c r="L130" s="41" t="e">
        <f>'N3.2'!L131-#REF!</f>
        <v>#REF!</v>
      </c>
      <c r="M130" s="41" t="e">
        <f>'N3.2'!M131-#REF!</f>
        <v>#REF!</v>
      </c>
      <c r="N130" s="41" t="e">
        <f>'N3.2'!N131-#REF!</f>
        <v>#REF!</v>
      </c>
      <c r="O130" s="41" t="e">
        <f>'N3.2'!O131-#REF!</f>
        <v>#REF!</v>
      </c>
      <c r="P130" s="41" t="e">
        <f>'N3.2'!P131-#REF!</f>
        <v>#REF!</v>
      </c>
      <c r="Q130" s="41" t="e">
        <f>'N3.2'!Q131-#REF!</f>
        <v>#REF!</v>
      </c>
      <c r="R130" s="41" t="e">
        <f>'N3.2'!R131-#REF!</f>
        <v>#REF!</v>
      </c>
      <c r="S130" s="41" t="e">
        <f>'N3.2'!S131-#REF!</f>
        <v>#REF!</v>
      </c>
      <c r="T130" s="41" t="e">
        <f>'N3.2'!T131-#REF!</f>
        <v>#REF!</v>
      </c>
    </row>
    <row r="131" spans="1:20" ht="33" hidden="1" customHeight="1">
      <c r="A131" s="121" t="e">
        <f t="shared" si="1"/>
        <v>#REF!</v>
      </c>
      <c r="B131" s="34"/>
      <c r="C131" s="34" t="s">
        <v>272</v>
      </c>
      <c r="D131" s="69" t="s">
        <v>273</v>
      </c>
      <c r="E131" s="51" t="e">
        <f>'N3.2'!E132-#REF!</f>
        <v>#REF!</v>
      </c>
      <c r="F131" s="71" t="e">
        <f>'N3.2'!F132-#REF!</f>
        <v>#REF!</v>
      </c>
      <c r="G131" s="71" t="e">
        <f>'N3.2'!G132-#REF!</f>
        <v>#REF!</v>
      </c>
      <c r="H131" s="71" t="e">
        <f>'N3.2'!H132-#REF!</f>
        <v>#REF!</v>
      </c>
      <c r="I131" s="51" t="e">
        <f>'N3.2'!I132-#REF!</f>
        <v>#REF!</v>
      </c>
      <c r="J131" s="71" t="e">
        <f>'N3.2'!J132-#REF!</f>
        <v>#REF!</v>
      </c>
      <c r="K131" s="71" t="e">
        <f>'N3.2'!K132-#REF!</f>
        <v>#REF!</v>
      </c>
      <c r="L131" s="71" t="e">
        <f>'N3.2'!L132-#REF!</f>
        <v>#REF!</v>
      </c>
      <c r="M131" s="51" t="e">
        <f>'N3.2'!M132-#REF!</f>
        <v>#REF!</v>
      </c>
      <c r="N131" s="71" t="e">
        <f>'N3.2'!N132-#REF!</f>
        <v>#REF!</v>
      </c>
      <c r="O131" s="71" t="e">
        <f>'N3.2'!O132-#REF!</f>
        <v>#REF!</v>
      </c>
      <c r="P131" s="71" t="e">
        <f>'N3.2'!P132-#REF!</f>
        <v>#REF!</v>
      </c>
      <c r="Q131" s="51" t="e">
        <f>'N3.2'!Q132-#REF!</f>
        <v>#REF!</v>
      </c>
      <c r="R131" s="71" t="e">
        <f>'N3.2'!R132-#REF!</f>
        <v>#REF!</v>
      </c>
      <c r="S131" s="71" t="e">
        <f>'N3.2'!S132-#REF!</f>
        <v>#REF!</v>
      </c>
      <c r="T131" s="71" t="e">
        <f>'N3.2'!T132-#REF!</f>
        <v>#REF!</v>
      </c>
    </row>
    <row r="132" spans="1:20" ht="33" hidden="1" customHeight="1">
      <c r="A132" s="121" t="e">
        <f t="shared" si="1"/>
        <v>#REF!</v>
      </c>
      <c r="B132" s="34"/>
      <c r="C132" s="34" t="s">
        <v>274</v>
      </c>
      <c r="D132" s="69" t="s">
        <v>275</v>
      </c>
      <c r="E132" s="51" t="e">
        <f>'N3.2'!E133-#REF!</f>
        <v>#REF!</v>
      </c>
      <c r="F132" s="71" t="e">
        <f>'N3.2'!F133-#REF!</f>
        <v>#REF!</v>
      </c>
      <c r="G132" s="71" t="e">
        <f>'N3.2'!G133-#REF!</f>
        <v>#REF!</v>
      </c>
      <c r="H132" s="71" t="e">
        <f>'N3.2'!H133-#REF!</f>
        <v>#REF!</v>
      </c>
      <c r="I132" s="51" t="e">
        <f>'N3.2'!I133-#REF!</f>
        <v>#REF!</v>
      </c>
      <c r="J132" s="71" t="e">
        <f>'N3.2'!J133-#REF!</f>
        <v>#REF!</v>
      </c>
      <c r="K132" s="71" t="e">
        <f>'N3.2'!K133-#REF!</f>
        <v>#REF!</v>
      </c>
      <c r="L132" s="71" t="e">
        <f>'N3.2'!L133-#REF!</f>
        <v>#REF!</v>
      </c>
      <c r="M132" s="51" t="e">
        <f>'N3.2'!M133-#REF!</f>
        <v>#REF!</v>
      </c>
      <c r="N132" s="71" t="e">
        <f>'N3.2'!N133-#REF!</f>
        <v>#REF!</v>
      </c>
      <c r="O132" s="71" t="e">
        <f>'N3.2'!O133-#REF!</f>
        <v>#REF!</v>
      </c>
      <c r="P132" s="71" t="e">
        <f>'N3.2'!P133-#REF!</f>
        <v>#REF!</v>
      </c>
      <c r="Q132" s="51" t="e">
        <f>'N3.2'!Q133-#REF!</f>
        <v>#REF!</v>
      </c>
      <c r="R132" s="71" t="e">
        <f>'N3.2'!R133-#REF!</f>
        <v>#REF!</v>
      </c>
      <c r="S132" s="71" t="e">
        <f>'N3.2'!S133-#REF!</f>
        <v>#REF!</v>
      </c>
      <c r="T132" s="71" t="e">
        <f>'N3.2'!T133-#REF!</f>
        <v>#REF!</v>
      </c>
    </row>
    <row r="133" spans="1:20" ht="33" hidden="1" customHeight="1">
      <c r="A133" s="121" t="e">
        <f t="shared" si="1"/>
        <v>#REF!</v>
      </c>
      <c r="B133" s="34"/>
      <c r="C133" s="34" t="s">
        <v>276</v>
      </c>
      <c r="D133" s="69" t="s">
        <v>277</v>
      </c>
      <c r="E133" s="51" t="e">
        <f>'N3.2'!E134-#REF!</f>
        <v>#REF!</v>
      </c>
      <c r="F133" s="71" t="e">
        <f>'N3.2'!F134-#REF!</f>
        <v>#REF!</v>
      </c>
      <c r="G133" s="71" t="e">
        <f>'N3.2'!G134-#REF!</f>
        <v>#REF!</v>
      </c>
      <c r="H133" s="71" t="e">
        <f>'N3.2'!H134-#REF!</f>
        <v>#REF!</v>
      </c>
      <c r="I133" s="51" t="e">
        <f>'N3.2'!I134-#REF!</f>
        <v>#REF!</v>
      </c>
      <c r="J133" s="71" t="e">
        <f>'N3.2'!J134-#REF!</f>
        <v>#REF!</v>
      </c>
      <c r="K133" s="71" t="e">
        <f>'N3.2'!K134-#REF!</f>
        <v>#REF!</v>
      </c>
      <c r="L133" s="71" t="e">
        <f>'N3.2'!L134-#REF!</f>
        <v>#REF!</v>
      </c>
      <c r="M133" s="51" t="e">
        <f>'N3.2'!M134-#REF!</f>
        <v>#REF!</v>
      </c>
      <c r="N133" s="71" t="e">
        <f>'N3.2'!N134-#REF!</f>
        <v>#REF!</v>
      </c>
      <c r="O133" s="71" t="e">
        <f>'N3.2'!O134-#REF!</f>
        <v>#REF!</v>
      </c>
      <c r="P133" s="71" t="e">
        <f>'N3.2'!P134-#REF!</f>
        <v>#REF!</v>
      </c>
      <c r="Q133" s="51" t="e">
        <f>'N3.2'!Q134-#REF!</f>
        <v>#REF!</v>
      </c>
      <c r="R133" s="71" t="e">
        <f>'N3.2'!R134-#REF!</f>
        <v>#REF!</v>
      </c>
      <c r="S133" s="71" t="e">
        <f>'N3.2'!S134-#REF!</f>
        <v>#REF!</v>
      </c>
      <c r="T133" s="71" t="e">
        <f>'N3.2'!T134-#REF!</f>
        <v>#REF!</v>
      </c>
    </row>
    <row r="134" spans="1:20" ht="33" hidden="1" customHeight="1">
      <c r="A134" s="121" t="e">
        <f t="shared" si="1"/>
        <v>#REF!</v>
      </c>
      <c r="B134" s="34"/>
      <c r="C134" s="34" t="s">
        <v>278</v>
      </c>
      <c r="D134" s="69" t="s">
        <v>279</v>
      </c>
      <c r="E134" s="51" t="e">
        <f>'N3.2'!E135-#REF!</f>
        <v>#REF!</v>
      </c>
      <c r="F134" s="71" t="e">
        <f>'N3.2'!F135-#REF!</f>
        <v>#REF!</v>
      </c>
      <c r="G134" s="71" t="e">
        <f>'N3.2'!G135-#REF!</f>
        <v>#REF!</v>
      </c>
      <c r="H134" s="71" t="e">
        <f>'N3.2'!H135-#REF!</f>
        <v>#REF!</v>
      </c>
      <c r="I134" s="51" t="e">
        <f>'N3.2'!I135-#REF!</f>
        <v>#REF!</v>
      </c>
      <c r="J134" s="71" t="e">
        <f>'N3.2'!J135-#REF!</f>
        <v>#REF!</v>
      </c>
      <c r="K134" s="71" t="e">
        <f>'N3.2'!K135-#REF!</f>
        <v>#REF!</v>
      </c>
      <c r="L134" s="71" t="e">
        <f>'N3.2'!L135-#REF!</f>
        <v>#REF!</v>
      </c>
      <c r="M134" s="51" t="e">
        <f>'N3.2'!M135-#REF!</f>
        <v>#REF!</v>
      </c>
      <c r="N134" s="71" t="e">
        <f>'N3.2'!N135-#REF!</f>
        <v>#REF!</v>
      </c>
      <c r="O134" s="71" t="e">
        <f>'N3.2'!O135-#REF!</f>
        <v>#REF!</v>
      </c>
      <c r="P134" s="71" t="e">
        <f>'N3.2'!P135-#REF!</f>
        <v>#REF!</v>
      </c>
      <c r="Q134" s="51" t="e">
        <f>'N3.2'!Q135-#REF!</f>
        <v>#REF!</v>
      </c>
      <c r="R134" s="71" t="e">
        <f>'N3.2'!R135-#REF!</f>
        <v>#REF!</v>
      </c>
      <c r="S134" s="71" t="e">
        <f>'N3.2'!S135-#REF!</f>
        <v>#REF!</v>
      </c>
      <c r="T134" s="71" t="e">
        <f>'N3.2'!T135-#REF!</f>
        <v>#REF!</v>
      </c>
    </row>
    <row r="135" spans="1:20" ht="34.15" hidden="1" customHeight="1">
      <c r="A135" s="121" t="e">
        <f t="shared" si="1"/>
        <v>#REF!</v>
      </c>
      <c r="B135" s="34" t="s">
        <v>280</v>
      </c>
      <c r="C135" s="34" t="s">
        <v>281</v>
      </c>
      <c r="D135" s="42" t="s">
        <v>282</v>
      </c>
      <c r="E135" s="37" t="e">
        <f>'N3.2'!E136-#REF!</f>
        <v>#REF!</v>
      </c>
      <c r="F135" s="37" t="e">
        <f>'N3.2'!F136-#REF!</f>
        <v>#REF!</v>
      </c>
      <c r="G135" s="37" t="e">
        <f>'N3.2'!G136-#REF!</f>
        <v>#REF!</v>
      </c>
      <c r="H135" s="37" t="e">
        <f>'N3.2'!H136-#REF!</f>
        <v>#REF!</v>
      </c>
      <c r="I135" s="37" t="e">
        <f>'N3.2'!I136-#REF!</f>
        <v>#REF!</v>
      </c>
      <c r="J135" s="37" t="e">
        <f>'N3.2'!J136-#REF!</f>
        <v>#REF!</v>
      </c>
      <c r="K135" s="37" t="e">
        <f>'N3.2'!K136-#REF!</f>
        <v>#REF!</v>
      </c>
      <c r="L135" s="37" t="e">
        <f>'N3.2'!L136-#REF!</f>
        <v>#REF!</v>
      </c>
      <c r="M135" s="37" t="e">
        <f>'N3.2'!M136-#REF!</f>
        <v>#REF!</v>
      </c>
      <c r="N135" s="37" t="e">
        <f>'N3.2'!N136-#REF!</f>
        <v>#REF!</v>
      </c>
      <c r="O135" s="37" t="e">
        <f>'N3.2'!O136-#REF!</f>
        <v>#REF!</v>
      </c>
      <c r="P135" s="37" t="e">
        <f>'N3.2'!P136-#REF!</f>
        <v>#REF!</v>
      </c>
      <c r="Q135" s="37" t="e">
        <f>'N3.2'!Q136-#REF!</f>
        <v>#REF!</v>
      </c>
      <c r="R135" s="37" t="e">
        <f>'N3.2'!R136-#REF!</f>
        <v>#REF!</v>
      </c>
      <c r="S135" s="37" t="e">
        <f>'N3.2'!S136-#REF!</f>
        <v>#REF!</v>
      </c>
      <c r="T135" s="37" t="e">
        <f>'N3.2'!T136-#REF!</f>
        <v>#REF!</v>
      </c>
    </row>
    <row r="136" spans="1:20" ht="21" hidden="1" customHeight="1">
      <c r="A136" s="121" t="e">
        <f t="shared" ref="A136:A171" si="2">IF((E136+I136+M136+Q136)&lt;0,"a","b")</f>
        <v>#REF!</v>
      </c>
      <c r="B136" s="46"/>
      <c r="C136" s="46" t="s">
        <v>354</v>
      </c>
      <c r="D136" s="39" t="s">
        <v>27</v>
      </c>
      <c r="E136" s="41" t="e">
        <f>'N3.2'!E137-#REF!</f>
        <v>#REF!</v>
      </c>
      <c r="F136" s="41" t="e">
        <f>'N3.2'!F137-#REF!</f>
        <v>#REF!</v>
      </c>
      <c r="G136" s="41" t="e">
        <f>'N3.2'!G137-#REF!</f>
        <v>#REF!</v>
      </c>
      <c r="H136" s="41" t="e">
        <f>'N3.2'!H137-#REF!</f>
        <v>#REF!</v>
      </c>
      <c r="I136" s="41" t="e">
        <f>'N3.2'!I137-#REF!</f>
        <v>#REF!</v>
      </c>
      <c r="J136" s="41" t="e">
        <f>'N3.2'!J137-#REF!</f>
        <v>#REF!</v>
      </c>
      <c r="K136" s="41" t="e">
        <f>'N3.2'!K137-#REF!</f>
        <v>#REF!</v>
      </c>
      <c r="L136" s="41" t="e">
        <f>'N3.2'!L137-#REF!</f>
        <v>#REF!</v>
      </c>
      <c r="M136" s="41" t="e">
        <f>'N3.2'!M137-#REF!</f>
        <v>#REF!</v>
      </c>
      <c r="N136" s="41" t="e">
        <f>'N3.2'!N137-#REF!</f>
        <v>#REF!</v>
      </c>
      <c r="O136" s="41" t="e">
        <f>'N3.2'!O137-#REF!</f>
        <v>#REF!</v>
      </c>
      <c r="P136" s="41" t="e">
        <f>'N3.2'!P137-#REF!</f>
        <v>#REF!</v>
      </c>
      <c r="Q136" s="41" t="e">
        <f>'N3.2'!Q137-#REF!</f>
        <v>#REF!</v>
      </c>
      <c r="R136" s="41" t="e">
        <f>'N3.2'!R137-#REF!</f>
        <v>#REF!</v>
      </c>
      <c r="S136" s="41" t="e">
        <f>'N3.2'!S137-#REF!</f>
        <v>#REF!</v>
      </c>
      <c r="T136" s="41" t="e">
        <f>'N3.2'!T137-#REF!</f>
        <v>#REF!</v>
      </c>
    </row>
    <row r="137" spans="1:20" ht="23.25" hidden="1" customHeight="1">
      <c r="A137" s="121" t="e">
        <f t="shared" si="2"/>
        <v>#REF!</v>
      </c>
      <c r="B137" s="34" t="s">
        <v>283</v>
      </c>
      <c r="C137" s="34" t="s">
        <v>284</v>
      </c>
      <c r="D137" s="42" t="s">
        <v>285</v>
      </c>
      <c r="E137" s="51" t="e">
        <f>'N3.2'!E138-#REF!</f>
        <v>#REF!</v>
      </c>
      <c r="F137" s="51" t="e">
        <f>'N3.2'!F138-#REF!</f>
        <v>#REF!</v>
      </c>
      <c r="G137" s="51" t="e">
        <f>'N3.2'!G138-#REF!</f>
        <v>#REF!</v>
      </c>
      <c r="H137" s="51" t="e">
        <f>'N3.2'!H138-#REF!</f>
        <v>#REF!</v>
      </c>
      <c r="I137" s="51" t="e">
        <f>'N3.2'!I138-#REF!</f>
        <v>#REF!</v>
      </c>
      <c r="J137" s="51" t="e">
        <f>'N3.2'!J138-#REF!</f>
        <v>#REF!</v>
      </c>
      <c r="K137" s="51" t="e">
        <f>'N3.2'!K138-#REF!</f>
        <v>#REF!</v>
      </c>
      <c r="L137" s="51" t="e">
        <f>'N3.2'!L138-#REF!</f>
        <v>#REF!</v>
      </c>
      <c r="M137" s="51" t="e">
        <f>'N3.2'!M138-#REF!</f>
        <v>#REF!</v>
      </c>
      <c r="N137" s="51" t="e">
        <f>'N3.2'!N138-#REF!</f>
        <v>#REF!</v>
      </c>
      <c r="O137" s="51" t="e">
        <f>'N3.2'!O138-#REF!</f>
        <v>#REF!</v>
      </c>
      <c r="P137" s="51" t="e">
        <f>'N3.2'!P138-#REF!</f>
        <v>#REF!</v>
      </c>
      <c r="Q137" s="51" t="e">
        <f>'N3.2'!Q138-#REF!</f>
        <v>#REF!</v>
      </c>
      <c r="R137" s="51" t="e">
        <f>'N3.2'!R138-#REF!</f>
        <v>#REF!</v>
      </c>
      <c r="S137" s="51" t="e">
        <f>'N3.2'!S138-#REF!</f>
        <v>#REF!</v>
      </c>
      <c r="T137" s="51" t="e">
        <f>'N3.2'!T138-#REF!</f>
        <v>#REF!</v>
      </c>
    </row>
    <row r="138" spans="1:20" ht="21" hidden="1" customHeight="1">
      <c r="A138" s="121" t="e">
        <f t="shared" si="2"/>
        <v>#REF!</v>
      </c>
      <c r="B138" s="34" t="s">
        <v>286</v>
      </c>
      <c r="C138" s="34" t="s">
        <v>287</v>
      </c>
      <c r="D138" s="42" t="s">
        <v>263</v>
      </c>
      <c r="E138" s="51" t="e">
        <f>'N3.2'!E139-#REF!</f>
        <v>#REF!</v>
      </c>
      <c r="F138" s="51" t="e">
        <f>'N3.2'!F139-#REF!</f>
        <v>#REF!</v>
      </c>
      <c r="G138" s="51" t="e">
        <f>'N3.2'!G139-#REF!</f>
        <v>#REF!</v>
      </c>
      <c r="H138" s="51" t="e">
        <f>'N3.2'!H139-#REF!</f>
        <v>#REF!</v>
      </c>
      <c r="I138" s="51" t="e">
        <f>'N3.2'!I139-#REF!</f>
        <v>#REF!</v>
      </c>
      <c r="J138" s="51" t="e">
        <f>'N3.2'!J139-#REF!</f>
        <v>#REF!</v>
      </c>
      <c r="K138" s="51" t="e">
        <f>'N3.2'!K139-#REF!</f>
        <v>#REF!</v>
      </c>
      <c r="L138" s="51" t="e">
        <f>'N3.2'!L139-#REF!</f>
        <v>#REF!</v>
      </c>
      <c r="M138" s="51" t="e">
        <f>'N3.2'!M139-#REF!</f>
        <v>#REF!</v>
      </c>
      <c r="N138" s="51" t="e">
        <f>'N3.2'!N139-#REF!</f>
        <v>#REF!</v>
      </c>
      <c r="O138" s="51" t="e">
        <f>'N3.2'!O139-#REF!</f>
        <v>#REF!</v>
      </c>
      <c r="P138" s="51" t="e">
        <f>'N3.2'!P139-#REF!</f>
        <v>#REF!</v>
      </c>
      <c r="Q138" s="51" t="e">
        <f>'N3.2'!Q139-#REF!</f>
        <v>#REF!</v>
      </c>
      <c r="R138" s="51" t="e">
        <f>'N3.2'!R139-#REF!</f>
        <v>#REF!</v>
      </c>
      <c r="S138" s="51" t="e">
        <f>'N3.2'!S139-#REF!</f>
        <v>#REF!</v>
      </c>
      <c r="T138" s="51" t="e">
        <f>'N3.2'!T139-#REF!</f>
        <v>#REF!</v>
      </c>
    </row>
    <row r="139" spans="1:20" ht="30" hidden="1" customHeight="1">
      <c r="A139" s="121" t="e">
        <f t="shared" si="2"/>
        <v>#REF!</v>
      </c>
      <c r="B139" s="48" t="s">
        <v>50</v>
      </c>
      <c r="C139" s="48" t="s">
        <v>288</v>
      </c>
      <c r="D139" s="24" t="s">
        <v>51</v>
      </c>
      <c r="E139" s="85" t="e">
        <f>'N3.2'!E140-#REF!</f>
        <v>#REF!</v>
      </c>
      <c r="F139" s="85" t="e">
        <f>'N3.2'!F140-#REF!</f>
        <v>#REF!</v>
      </c>
      <c r="G139" s="85" t="e">
        <f>'N3.2'!G140-#REF!</f>
        <v>#REF!</v>
      </c>
      <c r="H139" s="85" t="e">
        <f>'N3.2'!H140-#REF!</f>
        <v>#REF!</v>
      </c>
      <c r="I139" s="85" t="e">
        <f>'N3.2'!I140-#REF!</f>
        <v>#REF!</v>
      </c>
      <c r="J139" s="85" t="e">
        <f>'N3.2'!J140-#REF!</f>
        <v>#REF!</v>
      </c>
      <c r="K139" s="85" t="e">
        <f>'N3.2'!K140-#REF!</f>
        <v>#REF!</v>
      </c>
      <c r="L139" s="85" t="e">
        <f>'N3.2'!L140-#REF!</f>
        <v>#REF!</v>
      </c>
      <c r="M139" s="85" t="e">
        <f>'N3.2'!M140-#REF!</f>
        <v>#REF!</v>
      </c>
      <c r="N139" s="85" t="e">
        <f>'N3.2'!N140-#REF!</f>
        <v>#REF!</v>
      </c>
      <c r="O139" s="85" t="e">
        <f>'N3.2'!O140-#REF!</f>
        <v>#REF!</v>
      </c>
      <c r="P139" s="85" t="e">
        <f>'N3.2'!P140-#REF!</f>
        <v>#REF!</v>
      </c>
      <c r="Q139" s="85" t="e">
        <f>'N3.2'!Q140-#REF!</f>
        <v>#REF!</v>
      </c>
      <c r="R139" s="85" t="e">
        <f>'N3.2'!R140-#REF!</f>
        <v>#REF!</v>
      </c>
      <c r="S139" s="85" t="e">
        <f>'N3.2'!S140-#REF!</f>
        <v>#REF!</v>
      </c>
      <c r="T139" s="85" t="e">
        <f>'N3.2'!T140-#REF!</f>
        <v>#REF!</v>
      </c>
    </row>
    <row r="140" spans="1:20" ht="20.25" hidden="1" customHeight="1">
      <c r="A140" s="121" t="e">
        <f t="shared" si="2"/>
        <v>#REF!</v>
      </c>
      <c r="B140" s="34" t="s">
        <v>289</v>
      </c>
      <c r="C140" s="34" t="s">
        <v>290</v>
      </c>
      <c r="D140" s="42" t="s">
        <v>291</v>
      </c>
      <c r="E140" s="51" t="e">
        <f>'N3.2'!E141-#REF!</f>
        <v>#REF!</v>
      </c>
      <c r="F140" s="51" t="e">
        <f>'N3.2'!F141-#REF!</f>
        <v>#REF!</v>
      </c>
      <c r="G140" s="51" t="e">
        <f>'N3.2'!G141-#REF!</f>
        <v>#REF!</v>
      </c>
      <c r="H140" s="51" t="e">
        <f>'N3.2'!H141-#REF!</f>
        <v>#REF!</v>
      </c>
      <c r="I140" s="51" t="e">
        <f>'N3.2'!I141-#REF!</f>
        <v>#REF!</v>
      </c>
      <c r="J140" s="51" t="e">
        <f>'N3.2'!J141-#REF!</f>
        <v>#REF!</v>
      </c>
      <c r="K140" s="51" t="e">
        <f>'N3.2'!K141-#REF!</f>
        <v>#REF!</v>
      </c>
      <c r="L140" s="51" t="e">
        <f>'N3.2'!L141-#REF!</f>
        <v>#REF!</v>
      </c>
      <c r="M140" s="51" t="e">
        <f>'N3.2'!M141-#REF!</f>
        <v>#REF!</v>
      </c>
      <c r="N140" s="51" t="e">
        <f>'N3.2'!N141-#REF!</f>
        <v>#REF!</v>
      </c>
      <c r="O140" s="51" t="e">
        <f>'N3.2'!O141-#REF!</f>
        <v>#REF!</v>
      </c>
      <c r="P140" s="51" t="e">
        <f>'N3.2'!P141-#REF!</f>
        <v>#REF!</v>
      </c>
      <c r="Q140" s="51" t="e">
        <f>'N3.2'!Q141-#REF!</f>
        <v>#REF!</v>
      </c>
      <c r="R140" s="51" t="e">
        <f>'N3.2'!R141-#REF!</f>
        <v>#REF!</v>
      </c>
      <c r="S140" s="51" t="e">
        <f>'N3.2'!S141-#REF!</f>
        <v>#REF!</v>
      </c>
      <c r="T140" s="51" t="e">
        <f>'N3.2'!T141-#REF!</f>
        <v>#REF!</v>
      </c>
    </row>
    <row r="141" spans="1:20" ht="21" hidden="1" customHeight="1">
      <c r="A141" s="121" t="e">
        <f t="shared" si="2"/>
        <v>#REF!</v>
      </c>
      <c r="B141" s="34"/>
      <c r="C141" s="34" t="s">
        <v>292</v>
      </c>
      <c r="D141" s="53" t="s">
        <v>293</v>
      </c>
      <c r="E141" s="51" t="e">
        <f>'N3.2'!E142-#REF!</f>
        <v>#REF!</v>
      </c>
      <c r="F141" s="71" t="e">
        <f>'N3.2'!F142-#REF!</f>
        <v>#REF!</v>
      </c>
      <c r="G141" s="71" t="e">
        <f>'N3.2'!G142-#REF!</f>
        <v>#REF!</v>
      </c>
      <c r="H141" s="71" t="e">
        <f>'N3.2'!H142-#REF!</f>
        <v>#REF!</v>
      </c>
      <c r="I141" s="51" t="e">
        <f>'N3.2'!I142-#REF!</f>
        <v>#REF!</v>
      </c>
      <c r="J141" s="71" t="e">
        <f>'N3.2'!J142-#REF!</f>
        <v>#REF!</v>
      </c>
      <c r="K141" s="71" t="e">
        <f>'N3.2'!K142-#REF!</f>
        <v>#REF!</v>
      </c>
      <c r="L141" s="71" t="e">
        <f>'N3.2'!L142-#REF!</f>
        <v>#REF!</v>
      </c>
      <c r="M141" s="51" t="e">
        <f>'N3.2'!M142-#REF!</f>
        <v>#REF!</v>
      </c>
      <c r="N141" s="71" t="e">
        <f>'N3.2'!N142-#REF!</f>
        <v>#REF!</v>
      </c>
      <c r="O141" s="71" t="e">
        <f>'N3.2'!O142-#REF!</f>
        <v>#REF!</v>
      </c>
      <c r="P141" s="71" t="e">
        <f>'N3.2'!P142-#REF!</f>
        <v>#REF!</v>
      </c>
      <c r="Q141" s="51" t="e">
        <f>'N3.2'!Q142-#REF!</f>
        <v>#REF!</v>
      </c>
      <c r="R141" s="71" t="e">
        <f>'N3.2'!R142-#REF!</f>
        <v>#REF!</v>
      </c>
      <c r="S141" s="71" t="e">
        <f>'N3.2'!S142-#REF!</f>
        <v>#REF!</v>
      </c>
      <c r="T141" s="71" t="e">
        <f>'N3.2'!T142-#REF!</f>
        <v>#REF!</v>
      </c>
    </row>
    <row r="142" spans="1:20" ht="28.5" hidden="1" customHeight="1">
      <c r="A142" s="121" t="e">
        <f t="shared" si="2"/>
        <v>#REF!</v>
      </c>
      <c r="B142" s="34"/>
      <c r="C142" s="34" t="s">
        <v>294</v>
      </c>
      <c r="D142" s="53" t="s">
        <v>295</v>
      </c>
      <c r="E142" s="51" t="e">
        <f>'N3.2'!E143-#REF!</f>
        <v>#REF!</v>
      </c>
      <c r="F142" s="71" t="e">
        <f>'N3.2'!F143-#REF!</f>
        <v>#REF!</v>
      </c>
      <c r="G142" s="71" t="e">
        <f>'N3.2'!G143-#REF!</f>
        <v>#REF!</v>
      </c>
      <c r="H142" s="71" t="e">
        <f>'N3.2'!H143-#REF!</f>
        <v>#REF!</v>
      </c>
      <c r="I142" s="51" t="e">
        <f>'N3.2'!I143-#REF!</f>
        <v>#REF!</v>
      </c>
      <c r="J142" s="71" t="e">
        <f>'N3.2'!J143-#REF!</f>
        <v>#REF!</v>
      </c>
      <c r="K142" s="71" t="e">
        <f>'N3.2'!K143-#REF!</f>
        <v>#REF!</v>
      </c>
      <c r="L142" s="71" t="e">
        <f>'N3.2'!L143-#REF!</f>
        <v>#REF!</v>
      </c>
      <c r="M142" s="51" t="e">
        <f>'N3.2'!M143-#REF!</f>
        <v>#REF!</v>
      </c>
      <c r="N142" s="71" t="e">
        <f>'N3.2'!N143-#REF!</f>
        <v>#REF!</v>
      </c>
      <c r="O142" s="71" t="e">
        <f>'N3.2'!O143-#REF!</f>
        <v>#REF!</v>
      </c>
      <c r="P142" s="71" t="e">
        <f>'N3.2'!P143-#REF!</f>
        <v>#REF!</v>
      </c>
      <c r="Q142" s="51" t="e">
        <f>'N3.2'!Q143-#REF!</f>
        <v>#REF!</v>
      </c>
      <c r="R142" s="71" t="e">
        <f>'N3.2'!R143-#REF!</f>
        <v>#REF!</v>
      </c>
      <c r="S142" s="71" t="e">
        <f>'N3.2'!S143-#REF!</f>
        <v>#REF!</v>
      </c>
      <c r="T142" s="71" t="e">
        <f>'N3.2'!T143-#REF!</f>
        <v>#REF!</v>
      </c>
    </row>
    <row r="143" spans="1:20" ht="30" hidden="1" customHeight="1">
      <c r="A143" s="121" t="e">
        <f t="shared" si="2"/>
        <v>#REF!</v>
      </c>
      <c r="B143" s="34"/>
      <c r="C143" s="34" t="s">
        <v>296</v>
      </c>
      <c r="D143" s="53" t="s">
        <v>297</v>
      </c>
      <c r="E143" s="51" t="e">
        <f>'N3.2'!E144-#REF!</f>
        <v>#REF!</v>
      </c>
      <c r="F143" s="71" t="e">
        <f>'N3.2'!F144-#REF!</f>
        <v>#REF!</v>
      </c>
      <c r="G143" s="71" t="e">
        <f>'N3.2'!G144-#REF!</f>
        <v>#REF!</v>
      </c>
      <c r="H143" s="71" t="e">
        <f>'N3.2'!H144-#REF!</f>
        <v>#REF!</v>
      </c>
      <c r="I143" s="51" t="e">
        <f>'N3.2'!I144-#REF!</f>
        <v>#REF!</v>
      </c>
      <c r="J143" s="71" t="e">
        <f>'N3.2'!J144-#REF!</f>
        <v>#REF!</v>
      </c>
      <c r="K143" s="71" t="e">
        <f>'N3.2'!K144-#REF!</f>
        <v>#REF!</v>
      </c>
      <c r="L143" s="71" t="e">
        <f>'N3.2'!L144-#REF!</f>
        <v>#REF!</v>
      </c>
      <c r="M143" s="51" t="e">
        <f>'N3.2'!M144-#REF!</f>
        <v>#REF!</v>
      </c>
      <c r="N143" s="71" t="e">
        <f>'N3.2'!N144-#REF!</f>
        <v>#REF!</v>
      </c>
      <c r="O143" s="71" t="e">
        <f>'N3.2'!O144-#REF!</f>
        <v>#REF!</v>
      </c>
      <c r="P143" s="71" t="e">
        <f>'N3.2'!P144-#REF!</f>
        <v>#REF!</v>
      </c>
      <c r="Q143" s="51" t="e">
        <f>'N3.2'!Q144-#REF!</f>
        <v>#REF!</v>
      </c>
      <c r="R143" s="71" t="e">
        <f>'N3.2'!R144-#REF!</f>
        <v>#REF!</v>
      </c>
      <c r="S143" s="71" t="e">
        <f>'N3.2'!S144-#REF!</f>
        <v>#REF!</v>
      </c>
      <c r="T143" s="71" t="e">
        <f>'N3.2'!T144-#REF!</f>
        <v>#REF!</v>
      </c>
    </row>
    <row r="144" spans="1:20" ht="28.5" hidden="1" customHeight="1">
      <c r="A144" s="121" t="e">
        <f t="shared" si="2"/>
        <v>#REF!</v>
      </c>
      <c r="B144" s="34"/>
      <c r="C144" s="34" t="s">
        <v>298</v>
      </c>
      <c r="D144" s="53" t="s">
        <v>299</v>
      </c>
      <c r="E144" s="51" t="e">
        <f>'N3.2'!E145-#REF!</f>
        <v>#REF!</v>
      </c>
      <c r="F144" s="71" t="e">
        <f>'N3.2'!F145-#REF!</f>
        <v>#REF!</v>
      </c>
      <c r="G144" s="71" t="e">
        <f>'N3.2'!G145-#REF!</f>
        <v>#REF!</v>
      </c>
      <c r="H144" s="71" t="e">
        <f>'N3.2'!H145-#REF!</f>
        <v>#REF!</v>
      </c>
      <c r="I144" s="51" t="e">
        <f>'N3.2'!I145-#REF!</f>
        <v>#REF!</v>
      </c>
      <c r="J144" s="71" t="e">
        <f>'N3.2'!J145-#REF!</f>
        <v>#REF!</v>
      </c>
      <c r="K144" s="71" t="e">
        <f>'N3.2'!K145-#REF!</f>
        <v>#REF!</v>
      </c>
      <c r="L144" s="71" t="e">
        <f>'N3.2'!L145-#REF!</f>
        <v>#REF!</v>
      </c>
      <c r="M144" s="51" t="e">
        <f>'N3.2'!M145-#REF!</f>
        <v>#REF!</v>
      </c>
      <c r="N144" s="71" t="e">
        <f>'N3.2'!N145-#REF!</f>
        <v>#REF!</v>
      </c>
      <c r="O144" s="71" t="e">
        <f>'N3.2'!O145-#REF!</f>
        <v>#REF!</v>
      </c>
      <c r="P144" s="71" t="e">
        <f>'N3.2'!P145-#REF!</f>
        <v>#REF!</v>
      </c>
      <c r="Q144" s="51" t="e">
        <f>'N3.2'!Q145-#REF!</f>
        <v>#REF!</v>
      </c>
      <c r="R144" s="71" t="e">
        <f>'N3.2'!R145-#REF!</f>
        <v>#REF!</v>
      </c>
      <c r="S144" s="71" t="e">
        <f>'N3.2'!S145-#REF!</f>
        <v>#REF!</v>
      </c>
      <c r="T144" s="71" t="e">
        <f>'N3.2'!T145-#REF!</f>
        <v>#REF!</v>
      </c>
    </row>
    <row r="145" spans="1:20" ht="28.5" hidden="1" customHeight="1">
      <c r="A145" s="121" t="e">
        <f t="shared" si="2"/>
        <v>#REF!</v>
      </c>
      <c r="B145" s="34"/>
      <c r="C145" s="34" t="s">
        <v>300</v>
      </c>
      <c r="D145" s="53" t="s">
        <v>301</v>
      </c>
      <c r="E145" s="51" t="e">
        <f>'N3.2'!E146-#REF!</f>
        <v>#REF!</v>
      </c>
      <c r="F145" s="71" t="e">
        <f>'N3.2'!F146-#REF!</f>
        <v>#REF!</v>
      </c>
      <c r="G145" s="71" t="e">
        <f>'N3.2'!G146-#REF!</f>
        <v>#REF!</v>
      </c>
      <c r="H145" s="71" t="e">
        <f>'N3.2'!H146-#REF!</f>
        <v>#REF!</v>
      </c>
      <c r="I145" s="51" t="e">
        <f>'N3.2'!I146-#REF!</f>
        <v>#REF!</v>
      </c>
      <c r="J145" s="71" t="e">
        <f>'N3.2'!J146-#REF!</f>
        <v>#REF!</v>
      </c>
      <c r="K145" s="71" t="e">
        <f>'N3.2'!K146-#REF!</f>
        <v>#REF!</v>
      </c>
      <c r="L145" s="71" t="e">
        <f>'N3.2'!L146-#REF!</f>
        <v>#REF!</v>
      </c>
      <c r="M145" s="51" t="e">
        <f>'N3.2'!M146-#REF!</f>
        <v>#REF!</v>
      </c>
      <c r="N145" s="71" t="e">
        <f>'N3.2'!N146-#REF!</f>
        <v>#REF!</v>
      </c>
      <c r="O145" s="71" t="e">
        <f>'N3.2'!O146-#REF!</f>
        <v>#REF!</v>
      </c>
      <c r="P145" s="71" t="e">
        <f>'N3.2'!P146-#REF!</f>
        <v>#REF!</v>
      </c>
      <c r="Q145" s="51" t="e">
        <f>'N3.2'!Q146-#REF!</f>
        <v>#REF!</v>
      </c>
      <c r="R145" s="71" t="e">
        <f>'N3.2'!R146-#REF!</f>
        <v>#REF!</v>
      </c>
      <c r="S145" s="71" t="e">
        <f>'N3.2'!S146-#REF!</f>
        <v>#REF!</v>
      </c>
      <c r="T145" s="71" t="e">
        <f>'N3.2'!T146-#REF!</f>
        <v>#REF!</v>
      </c>
    </row>
    <row r="146" spans="1:20" ht="42.75" hidden="1" customHeight="1">
      <c r="A146" s="121" t="e">
        <f t="shared" si="2"/>
        <v>#REF!</v>
      </c>
      <c r="B146" s="34" t="s">
        <v>302</v>
      </c>
      <c r="C146" s="34" t="s">
        <v>303</v>
      </c>
      <c r="D146" s="42" t="s">
        <v>304</v>
      </c>
      <c r="E146" s="51" t="e">
        <f>'N3.2'!E147-#REF!</f>
        <v>#REF!</v>
      </c>
      <c r="F146" s="51" t="e">
        <f>'N3.2'!F147-#REF!</f>
        <v>#REF!</v>
      </c>
      <c r="G146" s="51" t="e">
        <f>'N3.2'!G147-#REF!</f>
        <v>#REF!</v>
      </c>
      <c r="H146" s="51" t="e">
        <f>'N3.2'!H147-#REF!</f>
        <v>#REF!</v>
      </c>
      <c r="I146" s="51" t="e">
        <f>'N3.2'!I147-#REF!</f>
        <v>#REF!</v>
      </c>
      <c r="J146" s="51" t="e">
        <f>'N3.2'!J147-#REF!</f>
        <v>#REF!</v>
      </c>
      <c r="K146" s="51" t="e">
        <f>'N3.2'!K147-#REF!</f>
        <v>#REF!</v>
      </c>
      <c r="L146" s="51" t="e">
        <f>'N3.2'!L147-#REF!</f>
        <v>#REF!</v>
      </c>
      <c r="M146" s="51" t="e">
        <f>'N3.2'!M147-#REF!</f>
        <v>#REF!</v>
      </c>
      <c r="N146" s="51" t="e">
        <f>'N3.2'!N147-#REF!</f>
        <v>#REF!</v>
      </c>
      <c r="O146" s="51" t="e">
        <f>'N3.2'!O147-#REF!</f>
        <v>#REF!</v>
      </c>
      <c r="P146" s="51" t="e">
        <f>'N3.2'!P147-#REF!</f>
        <v>#REF!</v>
      </c>
      <c r="Q146" s="51" t="e">
        <f>'N3.2'!Q147-#REF!</f>
        <v>#REF!</v>
      </c>
      <c r="R146" s="51" t="e">
        <f>'N3.2'!R147-#REF!</f>
        <v>#REF!</v>
      </c>
      <c r="S146" s="51" t="e">
        <f>'N3.2'!S147-#REF!</f>
        <v>#REF!</v>
      </c>
      <c r="T146" s="51" t="e">
        <f>'N3.2'!T147-#REF!</f>
        <v>#REF!</v>
      </c>
    </row>
    <row r="147" spans="1:20" ht="34.5" hidden="1" customHeight="1">
      <c r="A147" s="121" t="e">
        <f t="shared" si="2"/>
        <v>#REF!</v>
      </c>
      <c r="B147" s="34" t="s">
        <v>305</v>
      </c>
      <c r="C147" s="34" t="s">
        <v>306</v>
      </c>
      <c r="D147" s="42" t="s">
        <v>307</v>
      </c>
      <c r="E147" s="51" t="e">
        <f>'N3.2'!E148-#REF!</f>
        <v>#REF!</v>
      </c>
      <c r="F147" s="51" t="e">
        <f>'N3.2'!F148-#REF!</f>
        <v>#REF!</v>
      </c>
      <c r="G147" s="51" t="e">
        <f>'N3.2'!G148-#REF!</f>
        <v>#REF!</v>
      </c>
      <c r="H147" s="51" t="e">
        <f>'N3.2'!H148-#REF!</f>
        <v>#REF!</v>
      </c>
      <c r="I147" s="51" t="e">
        <f>'N3.2'!I148-#REF!</f>
        <v>#REF!</v>
      </c>
      <c r="J147" s="51" t="e">
        <f>'N3.2'!J148-#REF!</f>
        <v>#REF!</v>
      </c>
      <c r="K147" s="51" t="e">
        <f>'N3.2'!K148-#REF!</f>
        <v>#REF!</v>
      </c>
      <c r="L147" s="51" t="e">
        <f>'N3.2'!L148-#REF!</f>
        <v>#REF!</v>
      </c>
      <c r="M147" s="51" t="e">
        <f>'N3.2'!M148-#REF!</f>
        <v>#REF!</v>
      </c>
      <c r="N147" s="51" t="e">
        <f>'N3.2'!N148-#REF!</f>
        <v>#REF!</v>
      </c>
      <c r="O147" s="51" t="e">
        <f>'N3.2'!O148-#REF!</f>
        <v>#REF!</v>
      </c>
      <c r="P147" s="51" t="e">
        <f>'N3.2'!P148-#REF!</f>
        <v>#REF!</v>
      </c>
      <c r="Q147" s="51" t="e">
        <f>'N3.2'!Q148-#REF!</f>
        <v>#REF!</v>
      </c>
      <c r="R147" s="51" t="e">
        <f>'N3.2'!R148-#REF!</f>
        <v>#REF!</v>
      </c>
      <c r="S147" s="51" t="e">
        <f>'N3.2'!S148-#REF!</f>
        <v>#REF!</v>
      </c>
      <c r="T147" s="51" t="e">
        <f>'N3.2'!T148-#REF!</f>
        <v>#REF!</v>
      </c>
    </row>
    <row r="148" spans="1:20" ht="28.5" customHeight="1">
      <c r="A148" s="121" t="e">
        <f t="shared" si="2"/>
        <v>#REF!</v>
      </c>
      <c r="B148" s="48" t="s">
        <v>52</v>
      </c>
      <c r="C148" s="48" t="s">
        <v>308</v>
      </c>
      <c r="D148" s="24" t="s">
        <v>309</v>
      </c>
      <c r="E148" s="85" t="e">
        <f>'N3.2'!E149-#REF!</f>
        <v>#REF!</v>
      </c>
      <c r="F148" s="85" t="e">
        <f>'N3.2'!F149-#REF!</f>
        <v>#REF!</v>
      </c>
      <c r="G148" s="85" t="e">
        <f>'N3.2'!G149-#REF!</f>
        <v>#REF!</v>
      </c>
      <c r="H148" s="85" t="e">
        <f>'N3.2'!H149-#REF!</f>
        <v>#REF!</v>
      </c>
      <c r="I148" s="85" t="e">
        <f>'N3.2'!I149-#REF!</f>
        <v>#REF!</v>
      </c>
      <c r="J148" s="85" t="e">
        <f>'N3.2'!J149-#REF!</f>
        <v>#REF!</v>
      </c>
      <c r="K148" s="85" t="e">
        <f>'N3.2'!K149-#REF!</f>
        <v>#REF!</v>
      </c>
      <c r="L148" s="85" t="e">
        <f>'N3.2'!L149-#REF!</f>
        <v>#REF!</v>
      </c>
      <c r="M148" s="85" t="e">
        <f>'N3.2'!M149-#REF!</f>
        <v>#REF!</v>
      </c>
      <c r="N148" s="85" t="e">
        <f>'N3.2'!N149-#REF!</f>
        <v>#REF!</v>
      </c>
      <c r="O148" s="85" t="e">
        <f>'N3.2'!O149-#REF!</f>
        <v>#REF!</v>
      </c>
      <c r="P148" s="85" t="e">
        <f>'N3.2'!P149-#REF!</f>
        <v>#REF!</v>
      </c>
      <c r="Q148" s="85" t="e">
        <f>'N3.2'!Q149-#REF!</f>
        <v>#REF!</v>
      </c>
      <c r="R148" s="85" t="e">
        <f>'N3.2'!R149-#REF!</f>
        <v>#REF!</v>
      </c>
      <c r="S148" s="85" t="e">
        <f>'N3.2'!S149-#REF!</f>
        <v>#REF!</v>
      </c>
      <c r="T148" s="85" t="e">
        <f>'N3.2'!T149-#REF!</f>
        <v>#REF!</v>
      </c>
    </row>
    <row r="149" spans="1:20" ht="24" hidden="1" customHeight="1">
      <c r="A149" s="121" t="e">
        <f t="shared" si="2"/>
        <v>#REF!</v>
      </c>
      <c r="B149" s="49"/>
      <c r="C149" s="49" t="s">
        <v>354</v>
      </c>
      <c r="D149" s="27" t="s">
        <v>27</v>
      </c>
      <c r="E149" s="28" t="e">
        <f>'N3.2'!E150-#REF!</f>
        <v>#REF!</v>
      </c>
      <c r="F149" s="28" t="e">
        <f>'N3.2'!F150-#REF!</f>
        <v>#REF!</v>
      </c>
      <c r="G149" s="28" t="e">
        <f>'N3.2'!G150-#REF!</f>
        <v>#REF!</v>
      </c>
      <c r="H149" s="28" t="e">
        <f>'N3.2'!H150-#REF!</f>
        <v>#REF!</v>
      </c>
      <c r="I149" s="28" t="e">
        <f>'N3.2'!I150-#REF!</f>
        <v>#REF!</v>
      </c>
      <c r="J149" s="28" t="e">
        <f>'N3.2'!J150-#REF!</f>
        <v>#REF!</v>
      </c>
      <c r="K149" s="28" t="e">
        <f>'N3.2'!K150-#REF!</f>
        <v>#REF!</v>
      </c>
      <c r="L149" s="28" t="e">
        <f>'N3.2'!L150-#REF!</f>
        <v>#REF!</v>
      </c>
      <c r="M149" s="28" t="e">
        <f>'N3.2'!M150-#REF!</f>
        <v>#REF!</v>
      </c>
      <c r="N149" s="28" t="e">
        <f>'N3.2'!N150-#REF!</f>
        <v>#REF!</v>
      </c>
      <c r="O149" s="28" t="e">
        <f>'N3.2'!O150-#REF!</f>
        <v>#REF!</v>
      </c>
      <c r="P149" s="28" t="e">
        <f>'N3.2'!P150-#REF!</f>
        <v>#REF!</v>
      </c>
      <c r="Q149" s="28" t="e">
        <f>'N3.2'!Q150-#REF!</f>
        <v>#REF!</v>
      </c>
      <c r="R149" s="28" t="e">
        <f>'N3.2'!R150-#REF!</f>
        <v>#REF!</v>
      </c>
      <c r="S149" s="28" t="e">
        <f>'N3.2'!S150-#REF!</f>
        <v>#REF!</v>
      </c>
      <c r="T149" s="28" t="e">
        <f>'N3.2'!T150-#REF!</f>
        <v>#REF!</v>
      </c>
    </row>
    <row r="150" spans="1:20" ht="42.75" customHeight="1">
      <c r="A150" s="121" t="e">
        <f t="shared" si="2"/>
        <v>#REF!</v>
      </c>
      <c r="B150" s="34" t="s">
        <v>310</v>
      </c>
      <c r="C150" s="34" t="s">
        <v>311</v>
      </c>
      <c r="D150" s="42" t="s">
        <v>312</v>
      </c>
      <c r="E150" s="51" t="e">
        <f>'N3.2'!E151-#REF!</f>
        <v>#REF!</v>
      </c>
      <c r="F150" s="51" t="e">
        <f>'N3.2'!F151-#REF!</f>
        <v>#REF!</v>
      </c>
      <c r="G150" s="51" t="e">
        <f>'N3.2'!G151-#REF!</f>
        <v>#REF!</v>
      </c>
      <c r="H150" s="51" t="e">
        <f>'N3.2'!H151-#REF!</f>
        <v>#REF!</v>
      </c>
      <c r="I150" s="51" t="e">
        <f>'N3.2'!I151-#REF!</f>
        <v>#REF!</v>
      </c>
      <c r="J150" s="51" t="e">
        <f>'N3.2'!J151-#REF!</f>
        <v>#REF!</v>
      </c>
      <c r="K150" s="51" t="e">
        <f>'N3.2'!K151-#REF!</f>
        <v>#REF!</v>
      </c>
      <c r="L150" s="51" t="e">
        <f>'N3.2'!L151-#REF!</f>
        <v>#REF!</v>
      </c>
      <c r="M150" s="51" t="e">
        <f>'N3.2'!M151-#REF!</f>
        <v>#REF!</v>
      </c>
      <c r="N150" s="51" t="e">
        <f>'N3.2'!N151-#REF!</f>
        <v>#REF!</v>
      </c>
      <c r="O150" s="51" t="e">
        <f>'N3.2'!O151-#REF!</f>
        <v>#REF!</v>
      </c>
      <c r="P150" s="51" t="e">
        <f>'N3.2'!P151-#REF!</f>
        <v>#REF!</v>
      </c>
      <c r="Q150" s="51" t="e">
        <f>'N3.2'!Q151-#REF!</f>
        <v>#REF!</v>
      </c>
      <c r="R150" s="51" t="e">
        <f>'N3.2'!R151-#REF!</f>
        <v>#REF!</v>
      </c>
      <c r="S150" s="51" t="e">
        <f>'N3.2'!S151-#REF!</f>
        <v>#REF!</v>
      </c>
      <c r="T150" s="51" t="e">
        <f>'N3.2'!T151-#REF!</f>
        <v>#REF!</v>
      </c>
    </row>
    <row r="151" spans="1:20" ht="21.75" hidden="1" customHeight="1">
      <c r="A151" s="121" t="e">
        <f t="shared" si="2"/>
        <v>#REF!</v>
      </c>
      <c r="B151" s="46"/>
      <c r="C151" s="46" t="s">
        <v>354</v>
      </c>
      <c r="D151" s="39" t="s">
        <v>27</v>
      </c>
      <c r="E151" s="41" t="e">
        <f>'N3.2'!E152-#REF!</f>
        <v>#REF!</v>
      </c>
      <c r="F151" s="41" t="e">
        <f>'N3.2'!F152-#REF!</f>
        <v>#REF!</v>
      </c>
      <c r="G151" s="41" t="e">
        <f>'N3.2'!G152-#REF!</f>
        <v>#REF!</v>
      </c>
      <c r="H151" s="41" t="e">
        <f>'N3.2'!H152-#REF!</f>
        <v>#REF!</v>
      </c>
      <c r="I151" s="41" t="e">
        <f>'N3.2'!I152-#REF!</f>
        <v>#REF!</v>
      </c>
      <c r="J151" s="41" t="e">
        <f>'N3.2'!J152-#REF!</f>
        <v>#REF!</v>
      </c>
      <c r="K151" s="41" t="e">
        <f>'N3.2'!K152-#REF!</f>
        <v>#REF!</v>
      </c>
      <c r="L151" s="41" t="e">
        <f>'N3.2'!L152-#REF!</f>
        <v>#REF!</v>
      </c>
      <c r="M151" s="41" t="e">
        <f>'N3.2'!M152-#REF!</f>
        <v>#REF!</v>
      </c>
      <c r="N151" s="41" t="e">
        <f>'N3.2'!N152-#REF!</f>
        <v>#REF!</v>
      </c>
      <c r="O151" s="41" t="e">
        <f>'N3.2'!O152-#REF!</f>
        <v>#REF!</v>
      </c>
      <c r="P151" s="41" t="e">
        <f>'N3.2'!P152-#REF!</f>
        <v>#REF!</v>
      </c>
      <c r="Q151" s="41" t="e">
        <f>'N3.2'!Q152-#REF!</f>
        <v>#REF!</v>
      </c>
      <c r="R151" s="41" t="e">
        <f>'N3.2'!R152-#REF!</f>
        <v>#REF!</v>
      </c>
      <c r="S151" s="41" t="e">
        <f>'N3.2'!S152-#REF!</f>
        <v>#REF!</v>
      </c>
      <c r="T151" s="41" t="e">
        <f>'N3.2'!T152-#REF!</f>
        <v>#REF!</v>
      </c>
    </row>
    <row r="152" spans="1:20" ht="32.450000000000003" customHeight="1">
      <c r="A152" s="121" t="e">
        <f t="shared" si="2"/>
        <v>#REF!</v>
      </c>
      <c r="B152" s="34"/>
      <c r="C152" s="34" t="s">
        <v>313</v>
      </c>
      <c r="D152" s="53" t="s">
        <v>314</v>
      </c>
      <c r="E152" s="51" t="e">
        <f>'N3.2'!E153-#REF!</f>
        <v>#REF!</v>
      </c>
      <c r="F152" s="71" t="e">
        <f>'N3.2'!F153-#REF!</f>
        <v>#REF!</v>
      </c>
      <c r="G152" s="71" t="e">
        <f>'N3.2'!G153-#REF!</f>
        <v>#REF!</v>
      </c>
      <c r="H152" s="71" t="e">
        <f>'N3.2'!H153-#REF!</f>
        <v>#REF!</v>
      </c>
      <c r="I152" s="51" t="e">
        <f>'N3.2'!I153-#REF!</f>
        <v>#REF!</v>
      </c>
      <c r="J152" s="71" t="e">
        <f>'N3.2'!J153-#REF!</f>
        <v>#REF!</v>
      </c>
      <c r="K152" s="71" t="e">
        <f>'N3.2'!K153-#REF!</f>
        <v>#REF!</v>
      </c>
      <c r="L152" s="71" t="e">
        <f>'N3.2'!L153-#REF!</f>
        <v>#REF!</v>
      </c>
      <c r="M152" s="51" t="e">
        <f>'N3.2'!M153-#REF!</f>
        <v>#REF!</v>
      </c>
      <c r="N152" s="71" t="e">
        <f>'N3.2'!N153-#REF!</f>
        <v>#REF!</v>
      </c>
      <c r="O152" s="71" t="e">
        <f>'N3.2'!O153-#REF!</f>
        <v>#REF!</v>
      </c>
      <c r="P152" s="71" t="e">
        <f>'N3.2'!P153-#REF!</f>
        <v>#REF!</v>
      </c>
      <c r="Q152" s="51" t="e">
        <f>'N3.2'!Q153-#REF!</f>
        <v>#REF!</v>
      </c>
      <c r="R152" s="71" t="e">
        <f>'N3.2'!R153-#REF!</f>
        <v>#REF!</v>
      </c>
      <c r="S152" s="71" t="e">
        <f>'N3.2'!S153-#REF!</f>
        <v>#REF!</v>
      </c>
      <c r="T152" s="71" t="e">
        <f>'N3.2'!T153-#REF!</f>
        <v>#REF!</v>
      </c>
    </row>
    <row r="153" spans="1:20" ht="21.75" customHeight="1">
      <c r="A153" s="121" t="e">
        <f t="shared" si="2"/>
        <v>#REF!</v>
      </c>
      <c r="B153" s="34"/>
      <c r="C153" s="34" t="s">
        <v>315</v>
      </c>
      <c r="D153" s="53" t="s">
        <v>316</v>
      </c>
      <c r="E153" s="51" t="e">
        <f>'N3.2'!E154-#REF!</f>
        <v>#REF!</v>
      </c>
      <c r="F153" s="71" t="e">
        <f>'N3.2'!F154-#REF!</f>
        <v>#REF!</v>
      </c>
      <c r="G153" s="71" t="e">
        <f>'N3.2'!G154-#REF!</f>
        <v>#REF!</v>
      </c>
      <c r="H153" s="71" t="e">
        <f>'N3.2'!H154-#REF!</f>
        <v>#REF!</v>
      </c>
      <c r="I153" s="51" t="e">
        <f>'N3.2'!I154-#REF!</f>
        <v>#REF!</v>
      </c>
      <c r="J153" s="71" t="e">
        <f>'N3.2'!J154-#REF!</f>
        <v>#REF!</v>
      </c>
      <c r="K153" s="71" t="e">
        <f>'N3.2'!K154-#REF!</f>
        <v>#REF!</v>
      </c>
      <c r="L153" s="71" t="e">
        <f>'N3.2'!L154-#REF!</f>
        <v>#REF!</v>
      </c>
      <c r="M153" s="51" t="e">
        <f>'N3.2'!M154-#REF!</f>
        <v>#REF!</v>
      </c>
      <c r="N153" s="71" t="e">
        <f>'N3.2'!N154-#REF!</f>
        <v>#REF!</v>
      </c>
      <c r="O153" s="71" t="e">
        <f>'N3.2'!O154-#REF!</f>
        <v>#REF!</v>
      </c>
      <c r="P153" s="71" t="e">
        <f>'N3.2'!P154-#REF!</f>
        <v>#REF!</v>
      </c>
      <c r="Q153" s="51" t="e">
        <f>'N3.2'!Q154-#REF!</f>
        <v>#REF!</v>
      </c>
      <c r="R153" s="71" t="e">
        <f>'N3.2'!R154-#REF!</f>
        <v>#REF!</v>
      </c>
      <c r="S153" s="71" t="e">
        <f>'N3.2'!S154-#REF!</f>
        <v>#REF!</v>
      </c>
      <c r="T153" s="71" t="e">
        <f>'N3.2'!T154-#REF!</f>
        <v>#REF!</v>
      </c>
    </row>
    <row r="154" spans="1:20" ht="21.75" hidden="1" customHeight="1">
      <c r="A154" s="121" t="e">
        <f t="shared" si="2"/>
        <v>#REF!</v>
      </c>
      <c r="B154" s="34"/>
      <c r="C154" s="34" t="s">
        <v>317</v>
      </c>
      <c r="D154" s="53" t="s">
        <v>193</v>
      </c>
      <c r="E154" s="51" t="e">
        <f>'N3.2'!E155-#REF!</f>
        <v>#REF!</v>
      </c>
      <c r="F154" s="71" t="e">
        <f>'N3.2'!F155-#REF!</f>
        <v>#REF!</v>
      </c>
      <c r="G154" s="71" t="e">
        <f>'N3.2'!G155-#REF!</f>
        <v>#REF!</v>
      </c>
      <c r="H154" s="71" t="e">
        <f>'N3.2'!H155-#REF!</f>
        <v>#REF!</v>
      </c>
      <c r="I154" s="51" t="e">
        <f>'N3.2'!I155-#REF!</f>
        <v>#REF!</v>
      </c>
      <c r="J154" s="71" t="e">
        <f>'N3.2'!J155-#REF!</f>
        <v>#REF!</v>
      </c>
      <c r="K154" s="71" t="e">
        <f>'N3.2'!K155-#REF!</f>
        <v>#REF!</v>
      </c>
      <c r="L154" s="71" t="e">
        <f>'N3.2'!L155-#REF!</f>
        <v>#REF!</v>
      </c>
      <c r="M154" s="51" t="e">
        <f>'N3.2'!M155-#REF!</f>
        <v>#REF!</v>
      </c>
      <c r="N154" s="71" t="e">
        <f>'N3.2'!N155-#REF!</f>
        <v>#REF!</v>
      </c>
      <c r="O154" s="71" t="e">
        <f>'N3.2'!O155-#REF!</f>
        <v>#REF!</v>
      </c>
      <c r="P154" s="71" t="e">
        <f>'N3.2'!P155-#REF!</f>
        <v>#REF!</v>
      </c>
      <c r="Q154" s="51" t="e">
        <f>'N3.2'!Q155-#REF!</f>
        <v>#REF!</v>
      </c>
      <c r="R154" s="71" t="e">
        <f>'N3.2'!R155-#REF!</f>
        <v>#REF!</v>
      </c>
      <c r="S154" s="71" t="e">
        <f>'N3.2'!S155-#REF!</f>
        <v>#REF!</v>
      </c>
      <c r="T154" s="71" t="e">
        <f>'N3.2'!T155-#REF!</f>
        <v>#REF!</v>
      </c>
    </row>
    <row r="155" spans="1:20" ht="28.5" customHeight="1">
      <c r="A155" s="121" t="e">
        <f t="shared" si="2"/>
        <v>#REF!</v>
      </c>
      <c r="B155" s="34" t="s">
        <v>318</v>
      </c>
      <c r="C155" s="34" t="s">
        <v>319</v>
      </c>
      <c r="D155" s="42" t="s">
        <v>309</v>
      </c>
      <c r="E155" s="51" t="e">
        <f>'N3.2'!E156-#REF!</f>
        <v>#REF!</v>
      </c>
      <c r="F155" s="51" t="e">
        <f>'N3.2'!F156-#REF!</f>
        <v>#REF!</v>
      </c>
      <c r="G155" s="51" t="e">
        <f>'N3.2'!G156-#REF!</f>
        <v>#REF!</v>
      </c>
      <c r="H155" s="51" t="e">
        <f>'N3.2'!H156-#REF!</f>
        <v>#REF!</v>
      </c>
      <c r="I155" s="51" t="e">
        <f>'N3.2'!I156-#REF!</f>
        <v>#REF!</v>
      </c>
      <c r="J155" s="51" t="e">
        <f>'N3.2'!J156-#REF!</f>
        <v>#REF!</v>
      </c>
      <c r="K155" s="51" t="e">
        <f>'N3.2'!K156-#REF!</f>
        <v>#REF!</v>
      </c>
      <c r="L155" s="51" t="e">
        <f>'N3.2'!L156-#REF!</f>
        <v>#REF!</v>
      </c>
      <c r="M155" s="51" t="e">
        <f>'N3.2'!M156-#REF!</f>
        <v>#REF!</v>
      </c>
      <c r="N155" s="51" t="e">
        <f>'N3.2'!N156-#REF!</f>
        <v>#REF!</v>
      </c>
      <c r="O155" s="51" t="e">
        <f>'N3.2'!O156-#REF!</f>
        <v>#REF!</v>
      </c>
      <c r="P155" s="51" t="e">
        <f>'N3.2'!P156-#REF!</f>
        <v>#REF!</v>
      </c>
      <c r="Q155" s="51" t="e">
        <f>'N3.2'!Q156-#REF!</f>
        <v>#REF!</v>
      </c>
      <c r="R155" s="51" t="e">
        <f>'N3.2'!R156-#REF!</f>
        <v>#REF!</v>
      </c>
      <c r="S155" s="51" t="e">
        <f>'N3.2'!S156-#REF!</f>
        <v>#REF!</v>
      </c>
      <c r="T155" s="51" t="e">
        <f>'N3.2'!T156-#REF!</f>
        <v>#REF!</v>
      </c>
    </row>
    <row r="156" spans="1:20" ht="28.5" customHeight="1">
      <c r="A156" s="121" t="e">
        <f t="shared" si="2"/>
        <v>#REF!</v>
      </c>
      <c r="B156" s="34" t="s">
        <v>320</v>
      </c>
      <c r="C156" s="34" t="s">
        <v>321</v>
      </c>
      <c r="D156" s="42" t="s">
        <v>322</v>
      </c>
      <c r="E156" s="51" t="e">
        <f>'N3.2'!E157-#REF!</f>
        <v>#REF!</v>
      </c>
      <c r="F156" s="87" t="e">
        <f>'N3.2'!F157-#REF!</f>
        <v>#REF!</v>
      </c>
      <c r="G156" s="71" t="e">
        <f>'N3.2'!G157-#REF!</f>
        <v>#REF!</v>
      </c>
      <c r="H156" s="71" t="e">
        <f>'N3.2'!H157-#REF!</f>
        <v>#REF!</v>
      </c>
      <c r="I156" s="51" t="e">
        <f>'N3.2'!I157-#REF!</f>
        <v>#REF!</v>
      </c>
      <c r="J156" s="87" t="e">
        <f>'N3.2'!J157-#REF!</f>
        <v>#REF!</v>
      </c>
      <c r="K156" s="71" t="e">
        <f>'N3.2'!K157-#REF!</f>
        <v>#REF!</v>
      </c>
      <c r="L156" s="71" t="e">
        <f>'N3.2'!L157-#REF!</f>
        <v>#REF!</v>
      </c>
      <c r="M156" s="51" t="e">
        <f>'N3.2'!M157-#REF!</f>
        <v>#REF!</v>
      </c>
      <c r="N156" s="87" t="e">
        <f>'N3.2'!N157-#REF!</f>
        <v>#REF!</v>
      </c>
      <c r="O156" s="71" t="e">
        <f>'N3.2'!O157-#REF!</f>
        <v>#REF!</v>
      </c>
      <c r="P156" s="71" t="e">
        <f>'N3.2'!P157-#REF!</f>
        <v>#REF!</v>
      </c>
      <c r="Q156" s="51" t="e">
        <f>'N3.2'!Q157-#REF!</f>
        <v>#REF!</v>
      </c>
      <c r="R156" s="87" t="e">
        <f>'N3.2'!R157-#REF!</f>
        <v>#REF!</v>
      </c>
      <c r="S156" s="71" t="e">
        <f>'N3.2'!S157-#REF!</f>
        <v>#REF!</v>
      </c>
      <c r="T156" s="71" t="e">
        <f>'N3.2'!T157-#REF!</f>
        <v>#REF!</v>
      </c>
    </row>
    <row r="157" spans="1:20" ht="33" customHeight="1">
      <c r="A157" s="121" t="e">
        <f t="shared" si="2"/>
        <v>#REF!</v>
      </c>
      <c r="B157" s="34" t="s">
        <v>323</v>
      </c>
      <c r="C157" s="34" t="s">
        <v>324</v>
      </c>
      <c r="D157" s="42" t="s">
        <v>325</v>
      </c>
      <c r="E157" s="51" t="e">
        <f>'N3.2'!E158-#REF!</f>
        <v>#REF!</v>
      </c>
      <c r="F157" s="71" t="e">
        <f>'N3.2'!F158-#REF!</f>
        <v>#REF!</v>
      </c>
      <c r="G157" s="71" t="e">
        <f>'N3.2'!G158-#REF!</f>
        <v>#REF!</v>
      </c>
      <c r="H157" s="71" t="e">
        <f>'N3.2'!H158-#REF!</f>
        <v>#REF!</v>
      </c>
      <c r="I157" s="51" t="e">
        <f>'N3.2'!I158-#REF!</f>
        <v>#REF!</v>
      </c>
      <c r="J157" s="71" t="e">
        <f>'N3.2'!J158-#REF!</f>
        <v>#REF!</v>
      </c>
      <c r="K157" s="71" t="e">
        <f>'N3.2'!K158-#REF!</f>
        <v>#REF!</v>
      </c>
      <c r="L157" s="71" t="e">
        <f>'N3.2'!L158-#REF!</f>
        <v>#REF!</v>
      </c>
      <c r="M157" s="51" t="e">
        <f>'N3.2'!M158-#REF!</f>
        <v>#REF!</v>
      </c>
      <c r="N157" s="71" t="e">
        <f>'N3.2'!N158-#REF!</f>
        <v>#REF!</v>
      </c>
      <c r="O157" s="71" t="e">
        <f>'N3.2'!O158-#REF!</f>
        <v>#REF!</v>
      </c>
      <c r="P157" s="71" t="e">
        <f>'N3.2'!P158-#REF!</f>
        <v>#REF!</v>
      </c>
      <c r="Q157" s="51" t="e">
        <f>'N3.2'!Q158-#REF!</f>
        <v>#REF!</v>
      </c>
      <c r="R157" s="71" t="e">
        <f>'N3.2'!R158-#REF!</f>
        <v>#REF!</v>
      </c>
      <c r="S157" s="71" t="e">
        <f>'N3.2'!S158-#REF!</f>
        <v>#REF!</v>
      </c>
      <c r="T157" s="71" t="e">
        <f>'N3.2'!T158-#REF!</f>
        <v>#REF!</v>
      </c>
    </row>
    <row r="158" spans="1:20" ht="44.25" customHeight="1">
      <c r="A158" s="121" t="e">
        <f t="shared" si="2"/>
        <v>#REF!</v>
      </c>
      <c r="B158" s="34" t="s">
        <v>326</v>
      </c>
      <c r="C158" s="34" t="s">
        <v>327</v>
      </c>
      <c r="D158" s="42" t="s">
        <v>328</v>
      </c>
      <c r="E158" s="51" t="e">
        <f>'N3.2'!E159-#REF!</f>
        <v>#REF!</v>
      </c>
      <c r="F158" s="71" t="e">
        <f>'N3.2'!F159-#REF!</f>
        <v>#REF!</v>
      </c>
      <c r="G158" s="71" t="e">
        <f>'N3.2'!G159-#REF!</f>
        <v>#REF!</v>
      </c>
      <c r="H158" s="71" t="e">
        <f>'N3.2'!H159-#REF!</f>
        <v>#REF!</v>
      </c>
      <c r="I158" s="51" t="e">
        <f>'N3.2'!I159-#REF!</f>
        <v>#REF!</v>
      </c>
      <c r="J158" s="71" t="e">
        <f>'N3.2'!J159-#REF!</f>
        <v>#REF!</v>
      </c>
      <c r="K158" s="71" t="e">
        <f>'N3.2'!K159-#REF!</f>
        <v>#REF!</v>
      </c>
      <c r="L158" s="71" t="e">
        <f>'N3.2'!L159-#REF!</f>
        <v>#REF!</v>
      </c>
      <c r="M158" s="51" t="e">
        <f>'N3.2'!M159-#REF!</f>
        <v>#REF!</v>
      </c>
      <c r="N158" s="71" t="e">
        <f>'N3.2'!N159-#REF!</f>
        <v>#REF!</v>
      </c>
      <c r="O158" s="71" t="e">
        <f>'N3.2'!O159-#REF!</f>
        <v>#REF!</v>
      </c>
      <c r="P158" s="71" t="e">
        <f>'N3.2'!P159-#REF!</f>
        <v>#REF!</v>
      </c>
      <c r="Q158" s="51" t="e">
        <f>'N3.2'!Q159-#REF!</f>
        <v>#REF!</v>
      </c>
      <c r="R158" s="71" t="e">
        <f>'N3.2'!R159-#REF!</f>
        <v>#REF!</v>
      </c>
      <c r="S158" s="71" t="e">
        <f>'N3.2'!S159-#REF!</f>
        <v>#REF!</v>
      </c>
      <c r="T158" s="71" t="e">
        <f>'N3.2'!T159-#REF!</f>
        <v>#REF!</v>
      </c>
    </row>
    <row r="159" spans="1:20" ht="57" hidden="1">
      <c r="A159" s="121" t="e">
        <f t="shared" si="2"/>
        <v>#REF!</v>
      </c>
      <c r="B159" s="34" t="s">
        <v>329</v>
      </c>
      <c r="C159" s="34" t="s">
        <v>330</v>
      </c>
      <c r="D159" s="42" t="s">
        <v>331</v>
      </c>
      <c r="E159" s="51" t="e">
        <f>'N3.2'!E160-#REF!</f>
        <v>#REF!</v>
      </c>
      <c r="F159" s="87" t="e">
        <f>'N3.2'!F160-#REF!</f>
        <v>#REF!</v>
      </c>
      <c r="G159" s="71" t="e">
        <f>'N3.2'!G160-#REF!</f>
        <v>#REF!</v>
      </c>
      <c r="H159" s="71" t="e">
        <f>'N3.2'!H160-#REF!</f>
        <v>#REF!</v>
      </c>
      <c r="I159" s="51" t="e">
        <f>'N3.2'!I160-#REF!</f>
        <v>#REF!</v>
      </c>
      <c r="J159" s="87" t="e">
        <f>'N3.2'!J160-#REF!</f>
        <v>#REF!</v>
      </c>
      <c r="K159" s="71" t="e">
        <f>'N3.2'!K160-#REF!</f>
        <v>#REF!</v>
      </c>
      <c r="L159" s="71" t="e">
        <f>'N3.2'!L160-#REF!</f>
        <v>#REF!</v>
      </c>
      <c r="M159" s="51" t="e">
        <f>'N3.2'!M160-#REF!</f>
        <v>#REF!</v>
      </c>
      <c r="N159" s="87" t="e">
        <f>'N3.2'!N160-#REF!</f>
        <v>#REF!</v>
      </c>
      <c r="O159" s="71" t="e">
        <f>'N3.2'!O160-#REF!</f>
        <v>#REF!</v>
      </c>
      <c r="P159" s="71" t="e">
        <f>'N3.2'!P160-#REF!</f>
        <v>#REF!</v>
      </c>
      <c r="Q159" s="51" t="e">
        <f>'N3.2'!Q160-#REF!</f>
        <v>#REF!</v>
      </c>
      <c r="R159" s="87" t="e">
        <f>'N3.2'!R160-#REF!</f>
        <v>#REF!</v>
      </c>
      <c r="S159" s="71" t="e">
        <f>'N3.2'!S160-#REF!</f>
        <v>#REF!</v>
      </c>
      <c r="T159" s="71" t="e">
        <f>'N3.2'!T160-#REF!</f>
        <v>#REF!</v>
      </c>
    </row>
    <row r="160" spans="1:20" ht="28.5" customHeight="1">
      <c r="A160" s="121" t="e">
        <f t="shared" si="2"/>
        <v>#REF!</v>
      </c>
      <c r="B160" s="34" t="s">
        <v>332</v>
      </c>
      <c r="C160" s="34" t="s">
        <v>333</v>
      </c>
      <c r="D160" s="42" t="s">
        <v>334</v>
      </c>
      <c r="E160" s="51" t="e">
        <f>'N3.2'!E161-#REF!</f>
        <v>#REF!</v>
      </c>
      <c r="F160" s="71" t="e">
        <f>'N3.2'!F161-#REF!</f>
        <v>#REF!</v>
      </c>
      <c r="G160" s="71" t="e">
        <f>'N3.2'!G161-#REF!</f>
        <v>#REF!</v>
      </c>
      <c r="H160" s="71" t="e">
        <f>'N3.2'!H161-#REF!</f>
        <v>#REF!</v>
      </c>
      <c r="I160" s="51" t="e">
        <f>'N3.2'!I161-#REF!</f>
        <v>#REF!</v>
      </c>
      <c r="J160" s="71" t="e">
        <f>'N3.2'!J161-#REF!</f>
        <v>#REF!</v>
      </c>
      <c r="K160" s="71" t="e">
        <f>'N3.2'!K161-#REF!</f>
        <v>#REF!</v>
      </c>
      <c r="L160" s="71" t="e">
        <f>'N3.2'!L161-#REF!</f>
        <v>#REF!</v>
      </c>
      <c r="M160" s="51" t="e">
        <f>'N3.2'!M161-#REF!</f>
        <v>#REF!</v>
      </c>
      <c r="N160" s="71" t="e">
        <f>'N3.2'!N161-#REF!</f>
        <v>#REF!</v>
      </c>
      <c r="O160" s="71" t="e">
        <f>'N3.2'!O161-#REF!</f>
        <v>#REF!</v>
      </c>
      <c r="P160" s="71" t="e">
        <f>'N3.2'!P161-#REF!</f>
        <v>#REF!</v>
      </c>
      <c r="Q160" s="51" t="e">
        <f>'N3.2'!Q161-#REF!</f>
        <v>#REF!</v>
      </c>
      <c r="R160" s="71" t="e">
        <f>'N3.2'!R161-#REF!</f>
        <v>#REF!</v>
      </c>
      <c r="S160" s="71" t="e">
        <f>'N3.2'!S161-#REF!</f>
        <v>#REF!</v>
      </c>
      <c r="T160" s="71" t="e">
        <f>'N3.2'!T161-#REF!</f>
        <v>#REF!</v>
      </c>
    </row>
    <row r="161" spans="1:20" ht="33" customHeight="1">
      <c r="A161" s="121" t="e">
        <f t="shared" si="2"/>
        <v>#REF!</v>
      </c>
      <c r="B161" s="48" t="s">
        <v>54</v>
      </c>
      <c r="C161" s="48" t="s">
        <v>335</v>
      </c>
      <c r="D161" s="24" t="s">
        <v>55</v>
      </c>
      <c r="E161" s="76" t="e">
        <f>'N3.2'!E162-#REF!</f>
        <v>#REF!</v>
      </c>
      <c r="F161" s="85" t="e">
        <f>'N3.2'!F162-#REF!</f>
        <v>#REF!</v>
      </c>
      <c r="G161" s="85" t="e">
        <f>'N3.2'!G162-#REF!</f>
        <v>#REF!</v>
      </c>
      <c r="H161" s="85" t="e">
        <f>'N3.2'!H162-#REF!</f>
        <v>#REF!</v>
      </c>
      <c r="I161" s="76" t="e">
        <f>'N3.2'!I162-#REF!</f>
        <v>#REF!</v>
      </c>
      <c r="J161" s="85" t="e">
        <f>'N3.2'!J162-#REF!</f>
        <v>#REF!</v>
      </c>
      <c r="K161" s="85" t="e">
        <f>'N3.2'!K162-#REF!</f>
        <v>#REF!</v>
      </c>
      <c r="L161" s="85" t="e">
        <f>'N3.2'!L162-#REF!</f>
        <v>#REF!</v>
      </c>
      <c r="M161" s="76" t="e">
        <f>'N3.2'!M162-#REF!</f>
        <v>#REF!</v>
      </c>
      <c r="N161" s="85" t="e">
        <f>'N3.2'!N162-#REF!</f>
        <v>#REF!</v>
      </c>
      <c r="O161" s="85" t="e">
        <f>'N3.2'!O162-#REF!</f>
        <v>#REF!</v>
      </c>
      <c r="P161" s="85" t="e">
        <f>'N3.2'!P162-#REF!</f>
        <v>#REF!</v>
      </c>
      <c r="Q161" s="76" t="e">
        <f>'N3.2'!Q162-#REF!</f>
        <v>#REF!</v>
      </c>
      <c r="R161" s="85" t="e">
        <f>'N3.2'!R162-#REF!</f>
        <v>#REF!</v>
      </c>
      <c r="S161" s="85" t="e">
        <f>'N3.2'!S162-#REF!</f>
        <v>#REF!</v>
      </c>
      <c r="T161" s="85" t="e">
        <f>'N3.2'!T162-#REF!</f>
        <v>#REF!</v>
      </c>
    </row>
    <row r="162" spans="1:20" ht="21.75" hidden="1" customHeight="1">
      <c r="A162" s="121" t="e">
        <f t="shared" si="2"/>
        <v>#REF!</v>
      </c>
      <c r="B162" s="46"/>
      <c r="C162" s="46" t="s">
        <v>354</v>
      </c>
      <c r="D162" s="39" t="s">
        <v>27</v>
      </c>
      <c r="E162" s="41" t="e">
        <f>'N3.2'!E163-#REF!</f>
        <v>#REF!</v>
      </c>
      <c r="F162" s="41" t="e">
        <f>'N3.2'!F163-#REF!</f>
        <v>#REF!</v>
      </c>
      <c r="G162" s="41" t="e">
        <f>'N3.2'!G163-#REF!</f>
        <v>#REF!</v>
      </c>
      <c r="H162" s="41" t="e">
        <f>'N3.2'!H163-#REF!</f>
        <v>#REF!</v>
      </c>
      <c r="I162" s="41" t="e">
        <f>'N3.2'!I163-#REF!</f>
        <v>#REF!</v>
      </c>
      <c r="J162" s="41" t="e">
        <f>'N3.2'!J163-#REF!</f>
        <v>#REF!</v>
      </c>
      <c r="K162" s="41" t="e">
        <f>'N3.2'!K163-#REF!</f>
        <v>#REF!</v>
      </c>
      <c r="L162" s="41" t="e">
        <f>'N3.2'!L163-#REF!</f>
        <v>#REF!</v>
      </c>
      <c r="M162" s="41" t="e">
        <f>'N3.2'!M163-#REF!</f>
        <v>#REF!</v>
      </c>
      <c r="N162" s="41" t="e">
        <f>'N3.2'!N163-#REF!</f>
        <v>#REF!</v>
      </c>
      <c r="O162" s="41" t="e">
        <f>'N3.2'!O163-#REF!</f>
        <v>#REF!</v>
      </c>
      <c r="P162" s="41" t="e">
        <f>'N3.2'!P163-#REF!</f>
        <v>#REF!</v>
      </c>
      <c r="Q162" s="41" t="e">
        <f>'N3.2'!Q163-#REF!</f>
        <v>#REF!</v>
      </c>
      <c r="R162" s="41" t="e">
        <f>'N3.2'!R163-#REF!</f>
        <v>#REF!</v>
      </c>
      <c r="S162" s="41" t="e">
        <f>'N3.2'!S163-#REF!</f>
        <v>#REF!</v>
      </c>
      <c r="T162" s="41" t="e">
        <f>'N3.2'!T163-#REF!</f>
        <v>#REF!</v>
      </c>
    </row>
    <row r="163" spans="1:20" ht="27.75" hidden="1" customHeight="1">
      <c r="A163" s="121" t="e">
        <f t="shared" si="2"/>
        <v>#REF!</v>
      </c>
      <c r="B163" s="34" t="s">
        <v>342</v>
      </c>
      <c r="C163" s="34" t="s">
        <v>343</v>
      </c>
      <c r="D163" s="42" t="s">
        <v>344</v>
      </c>
      <c r="E163" s="80" t="e">
        <f>'N3.2'!E164-#REF!</f>
        <v>#REF!</v>
      </c>
      <c r="F163" s="105" t="e">
        <f>'N3.2'!F164-#REF!</f>
        <v>#REF!</v>
      </c>
      <c r="G163" s="80" t="e">
        <f>'N3.2'!G164-#REF!</f>
        <v>#REF!</v>
      </c>
      <c r="H163" s="80" t="e">
        <f>'N3.2'!H164-#REF!</f>
        <v>#REF!</v>
      </c>
      <c r="I163" s="80" t="e">
        <f>'N3.2'!I164-#REF!</f>
        <v>#REF!</v>
      </c>
      <c r="J163" s="105" t="e">
        <f>'N3.2'!J164-#REF!</f>
        <v>#REF!</v>
      </c>
      <c r="K163" s="80" t="e">
        <f>'N3.2'!K164-#REF!</f>
        <v>#REF!</v>
      </c>
      <c r="L163" s="80" t="e">
        <f>'N3.2'!L164-#REF!</f>
        <v>#REF!</v>
      </c>
      <c r="M163" s="80" t="e">
        <f>'N3.2'!M164-#REF!</f>
        <v>#REF!</v>
      </c>
      <c r="N163" s="105" t="e">
        <f>'N3.2'!N164-#REF!</f>
        <v>#REF!</v>
      </c>
      <c r="O163" s="80" t="e">
        <f>'N3.2'!O164-#REF!</f>
        <v>#REF!</v>
      </c>
      <c r="P163" s="80" t="e">
        <f>'N3.2'!P164-#REF!</f>
        <v>#REF!</v>
      </c>
      <c r="Q163" s="80" t="e">
        <f>'N3.2'!Q164-#REF!</f>
        <v>#REF!</v>
      </c>
      <c r="R163" s="105" t="e">
        <f>'N3.2'!R164-#REF!</f>
        <v>#REF!</v>
      </c>
      <c r="S163" s="80" t="e">
        <f>'N3.2'!S164-#REF!</f>
        <v>#REF!</v>
      </c>
      <c r="T163" s="80" t="e">
        <f>'N3.2'!T164-#REF!</f>
        <v>#REF!</v>
      </c>
    </row>
    <row r="164" spans="1:20" ht="31.5" customHeight="1">
      <c r="A164" s="121" t="e">
        <f t="shared" si="2"/>
        <v>#REF!</v>
      </c>
      <c r="B164" s="63" t="s">
        <v>345</v>
      </c>
      <c r="C164" s="63" t="s">
        <v>346</v>
      </c>
      <c r="D164" s="82" t="s">
        <v>347</v>
      </c>
      <c r="E164" s="80" t="e">
        <f>'N3.2'!E165-#REF!</f>
        <v>#REF!</v>
      </c>
      <c r="F164" s="80" t="e">
        <f>'N3.2'!F165-#REF!</f>
        <v>#REF!</v>
      </c>
      <c r="G164" s="80" t="e">
        <f>'N3.2'!G165-#REF!</f>
        <v>#REF!</v>
      </c>
      <c r="H164" s="80" t="e">
        <f>'N3.2'!H165-#REF!</f>
        <v>#REF!</v>
      </c>
      <c r="I164" s="80" t="e">
        <f>'N3.2'!I165-#REF!</f>
        <v>#REF!</v>
      </c>
      <c r="J164" s="80" t="e">
        <f>'N3.2'!J165-#REF!</f>
        <v>#REF!</v>
      </c>
      <c r="K164" s="80" t="e">
        <f>'N3.2'!K165-#REF!</f>
        <v>#REF!</v>
      </c>
      <c r="L164" s="80" t="e">
        <f>'N3.2'!L165-#REF!</f>
        <v>#REF!</v>
      </c>
      <c r="M164" s="80" t="e">
        <f>'N3.2'!M165-#REF!</f>
        <v>#REF!</v>
      </c>
      <c r="N164" s="80" t="e">
        <f>'N3.2'!N165-#REF!</f>
        <v>#REF!</v>
      </c>
      <c r="O164" s="80" t="e">
        <f>'N3.2'!O165-#REF!</f>
        <v>#REF!</v>
      </c>
      <c r="P164" s="80" t="e">
        <f>'N3.2'!P165-#REF!</f>
        <v>#REF!</v>
      </c>
      <c r="Q164" s="80" t="e">
        <f>'N3.2'!Q165-#REF!</f>
        <v>#REF!</v>
      </c>
      <c r="R164" s="80" t="e">
        <f>'N3.2'!R165-#REF!</f>
        <v>#REF!</v>
      </c>
      <c r="S164" s="80" t="e">
        <f>'N3.2'!S165-#REF!</f>
        <v>#REF!</v>
      </c>
      <c r="T164" s="80" t="e">
        <f>'N3.2'!T165-#REF!</f>
        <v>#REF!</v>
      </c>
    </row>
    <row r="165" spans="1:20" ht="21.75" hidden="1" customHeight="1">
      <c r="A165" s="121" t="e">
        <f t="shared" si="2"/>
        <v>#REF!</v>
      </c>
      <c r="B165" s="46"/>
      <c r="C165" s="46" t="s">
        <v>354</v>
      </c>
      <c r="D165" s="39" t="s">
        <v>27</v>
      </c>
      <c r="E165" s="41" t="e">
        <f>'N3.2'!E166-#REF!</f>
        <v>#REF!</v>
      </c>
      <c r="F165" s="41" t="e">
        <f>'N3.2'!F166-#REF!</f>
        <v>#REF!</v>
      </c>
      <c r="G165" s="41" t="e">
        <f>'N3.2'!G166-#REF!</f>
        <v>#REF!</v>
      </c>
      <c r="H165" s="41" t="e">
        <f>'N3.2'!H166-#REF!</f>
        <v>#REF!</v>
      </c>
      <c r="I165" s="41" t="e">
        <f>'N3.2'!I166-#REF!</f>
        <v>#REF!</v>
      </c>
      <c r="J165" s="41" t="e">
        <f>'N3.2'!J166-#REF!</f>
        <v>#REF!</v>
      </c>
      <c r="K165" s="41" t="e">
        <f>'N3.2'!K166-#REF!</f>
        <v>#REF!</v>
      </c>
      <c r="L165" s="41" t="e">
        <f>'N3.2'!L166-#REF!</f>
        <v>#REF!</v>
      </c>
      <c r="M165" s="41" t="e">
        <f>'N3.2'!M166-#REF!</f>
        <v>#REF!</v>
      </c>
      <c r="N165" s="41" t="e">
        <f>'N3.2'!N166-#REF!</f>
        <v>#REF!</v>
      </c>
      <c r="O165" s="41" t="e">
        <f>'N3.2'!O166-#REF!</f>
        <v>#REF!</v>
      </c>
      <c r="P165" s="41" t="e">
        <f>'N3.2'!P166-#REF!</f>
        <v>#REF!</v>
      </c>
      <c r="Q165" s="41" t="e">
        <f>'N3.2'!Q166-#REF!</f>
        <v>#REF!</v>
      </c>
      <c r="R165" s="41" t="e">
        <f>'N3.2'!R166-#REF!</f>
        <v>#REF!</v>
      </c>
      <c r="S165" s="41" t="e">
        <f>'N3.2'!S166-#REF!</f>
        <v>#REF!</v>
      </c>
      <c r="T165" s="41" t="e">
        <f>'N3.2'!T166-#REF!</f>
        <v>#REF!</v>
      </c>
    </row>
    <row r="166" spans="1:20" ht="21.75" customHeight="1">
      <c r="A166" s="121" t="e">
        <f t="shared" si="2"/>
        <v>#REF!</v>
      </c>
      <c r="B166" s="34"/>
      <c r="C166" s="34" t="s">
        <v>348</v>
      </c>
      <c r="D166" s="53" t="s">
        <v>349</v>
      </c>
      <c r="E166" s="51" t="e">
        <f>'N3.2'!E167-#REF!</f>
        <v>#REF!</v>
      </c>
      <c r="F166" s="87" t="e">
        <f>'N3.2'!F167-#REF!</f>
        <v>#REF!</v>
      </c>
      <c r="G166" s="71" t="e">
        <f>'N3.2'!G167-#REF!</f>
        <v>#REF!</v>
      </c>
      <c r="H166" s="71" t="e">
        <f>'N3.2'!H167-#REF!</f>
        <v>#REF!</v>
      </c>
      <c r="I166" s="51" t="e">
        <f>'N3.2'!I167-#REF!</f>
        <v>#REF!</v>
      </c>
      <c r="J166" s="87" t="e">
        <f>'N3.2'!J167-#REF!</f>
        <v>#REF!</v>
      </c>
      <c r="K166" s="71" t="e">
        <f>'N3.2'!K167-#REF!</f>
        <v>#REF!</v>
      </c>
      <c r="L166" s="71" t="e">
        <f>'N3.2'!L167-#REF!</f>
        <v>#REF!</v>
      </c>
      <c r="M166" s="51" t="e">
        <f>'N3.2'!M167-#REF!</f>
        <v>#REF!</v>
      </c>
      <c r="N166" s="87" t="e">
        <f>'N3.2'!N167-#REF!</f>
        <v>#REF!</v>
      </c>
      <c r="O166" s="71" t="e">
        <f>'N3.2'!O167-#REF!</f>
        <v>#REF!</v>
      </c>
      <c r="P166" s="71" t="e">
        <f>'N3.2'!P167-#REF!</f>
        <v>#REF!</v>
      </c>
      <c r="Q166" s="51" t="e">
        <f>'N3.2'!Q167-#REF!</f>
        <v>#REF!</v>
      </c>
      <c r="R166" s="87" t="e">
        <f>'N3.2'!R167-#REF!</f>
        <v>#REF!</v>
      </c>
      <c r="S166" s="71" t="e">
        <f>'N3.2'!S167-#REF!</f>
        <v>#REF!</v>
      </c>
      <c r="T166" s="71" t="e">
        <f>'N3.2'!T167-#REF!</f>
        <v>#REF!</v>
      </c>
    </row>
    <row r="167" spans="1:20" ht="21.75" customHeight="1">
      <c r="A167" s="121" t="e">
        <f t="shared" si="2"/>
        <v>#REF!</v>
      </c>
      <c r="B167" s="34"/>
      <c r="C167" s="34" t="s">
        <v>350</v>
      </c>
      <c r="D167" s="53" t="s">
        <v>351</v>
      </c>
      <c r="E167" s="51" t="e">
        <f>'N3.2'!E168-#REF!</f>
        <v>#REF!</v>
      </c>
      <c r="F167" s="87" t="e">
        <f>'N3.2'!F168-#REF!</f>
        <v>#REF!</v>
      </c>
      <c r="G167" s="71" t="e">
        <f>'N3.2'!G168-#REF!</f>
        <v>#REF!</v>
      </c>
      <c r="H167" s="71" t="e">
        <f>'N3.2'!H168-#REF!</f>
        <v>#REF!</v>
      </c>
      <c r="I167" s="51" t="e">
        <f>'N3.2'!I168-#REF!</f>
        <v>#REF!</v>
      </c>
      <c r="J167" s="87" t="e">
        <f>'N3.2'!J168-#REF!</f>
        <v>#REF!</v>
      </c>
      <c r="K167" s="71" t="e">
        <f>'N3.2'!K168-#REF!</f>
        <v>#REF!</v>
      </c>
      <c r="L167" s="71" t="e">
        <f>'N3.2'!L168-#REF!</f>
        <v>#REF!</v>
      </c>
      <c r="M167" s="51" t="e">
        <f>'N3.2'!M168-#REF!</f>
        <v>#REF!</v>
      </c>
      <c r="N167" s="87" t="e">
        <f>'N3.2'!N168-#REF!</f>
        <v>#REF!</v>
      </c>
      <c r="O167" s="71" t="e">
        <f>'N3.2'!O168-#REF!</f>
        <v>#REF!</v>
      </c>
      <c r="P167" s="71" t="e">
        <f>'N3.2'!P168-#REF!</f>
        <v>#REF!</v>
      </c>
      <c r="Q167" s="51" t="e">
        <f>'N3.2'!Q168-#REF!</f>
        <v>#REF!</v>
      </c>
      <c r="R167" s="87" t="e">
        <f>'N3.2'!R168-#REF!</f>
        <v>#REF!</v>
      </c>
      <c r="S167" s="71" t="e">
        <f>'N3.2'!S168-#REF!</f>
        <v>#REF!</v>
      </c>
      <c r="T167" s="71" t="e">
        <f>'N3.2'!T168-#REF!</f>
        <v>#REF!</v>
      </c>
    </row>
    <row r="168" spans="1:20" ht="43.9" hidden="1" customHeight="1">
      <c r="A168" s="121" t="e">
        <f t="shared" si="2"/>
        <v>#REF!</v>
      </c>
      <c r="B168" s="34"/>
      <c r="C168" s="34" t="s">
        <v>352</v>
      </c>
      <c r="D168" s="53" t="s">
        <v>358</v>
      </c>
      <c r="E168" s="51" t="e">
        <f>'N3.2'!E169-#REF!</f>
        <v>#REF!</v>
      </c>
      <c r="F168" s="87" t="e">
        <f>'N3.2'!F169-#REF!</f>
        <v>#REF!</v>
      </c>
      <c r="G168" s="61" t="e">
        <f>'N3.2'!G169-#REF!</f>
        <v>#REF!</v>
      </c>
      <c r="H168" s="61" t="e">
        <f>'N3.2'!H169-#REF!</f>
        <v>#REF!</v>
      </c>
      <c r="I168" s="51" t="e">
        <f>'N3.2'!I169-#REF!</f>
        <v>#REF!</v>
      </c>
      <c r="J168" s="87" t="e">
        <f>'N3.2'!J169-#REF!</f>
        <v>#REF!</v>
      </c>
      <c r="K168" s="61" t="e">
        <f>'N3.2'!K169-#REF!</f>
        <v>#REF!</v>
      </c>
      <c r="L168" s="61" t="e">
        <f>'N3.2'!L169-#REF!</f>
        <v>#REF!</v>
      </c>
      <c r="M168" s="51" t="e">
        <f>'N3.2'!M169-#REF!</f>
        <v>#REF!</v>
      </c>
      <c r="N168" s="87" t="e">
        <f>'N3.2'!N169-#REF!</f>
        <v>#REF!</v>
      </c>
      <c r="O168" s="61" t="e">
        <f>'N3.2'!O169-#REF!</f>
        <v>#REF!</v>
      </c>
      <c r="P168" s="61" t="e">
        <f>'N3.2'!P169-#REF!</f>
        <v>#REF!</v>
      </c>
      <c r="Q168" s="51" t="e">
        <f>'N3.2'!Q169-#REF!</f>
        <v>#REF!</v>
      </c>
      <c r="R168" s="87" t="e">
        <f>'N3.2'!R169-#REF!</f>
        <v>#REF!</v>
      </c>
      <c r="S168" s="61" t="e">
        <f>'N3.2'!S169-#REF!</f>
        <v>#REF!</v>
      </c>
      <c r="T168" s="61" t="e">
        <f>'N3.2'!T169-#REF!</f>
        <v>#REF!</v>
      </c>
    </row>
    <row r="169" spans="1:20" ht="28.5" hidden="1">
      <c r="A169" s="121" t="e">
        <f t="shared" si="2"/>
        <v>#REF!</v>
      </c>
      <c r="B169" s="34"/>
      <c r="C169" s="34" t="s">
        <v>355</v>
      </c>
      <c r="D169" s="53" t="s">
        <v>359</v>
      </c>
      <c r="E169" s="51" t="e">
        <f>'N3.2'!E170-#REF!</f>
        <v>#REF!</v>
      </c>
      <c r="F169" s="87" t="e">
        <f>'N3.2'!F170-#REF!</f>
        <v>#REF!</v>
      </c>
      <c r="G169" s="71" t="e">
        <f>'N3.2'!G170-#REF!</f>
        <v>#REF!</v>
      </c>
      <c r="H169" s="71" t="e">
        <f>'N3.2'!H170-#REF!</f>
        <v>#REF!</v>
      </c>
      <c r="I169" s="51" t="e">
        <f>'N3.2'!I170-#REF!</f>
        <v>#REF!</v>
      </c>
      <c r="J169" s="87" t="e">
        <f>'N3.2'!J170-#REF!</f>
        <v>#REF!</v>
      </c>
      <c r="K169" s="71" t="e">
        <f>'N3.2'!K170-#REF!</f>
        <v>#REF!</v>
      </c>
      <c r="L169" s="71" t="e">
        <f>'N3.2'!L170-#REF!</f>
        <v>#REF!</v>
      </c>
      <c r="M169" s="51" t="e">
        <f>'N3.2'!M170-#REF!</f>
        <v>#REF!</v>
      </c>
      <c r="N169" s="87" t="e">
        <f>'N3.2'!N170-#REF!</f>
        <v>#REF!</v>
      </c>
      <c r="O169" s="71" t="e">
        <f>'N3.2'!O170-#REF!</f>
        <v>#REF!</v>
      </c>
      <c r="P169" s="71" t="e">
        <f>'N3.2'!P170-#REF!</f>
        <v>#REF!</v>
      </c>
      <c r="Q169" s="51" t="e">
        <f>'N3.2'!Q170-#REF!</f>
        <v>#REF!</v>
      </c>
      <c r="R169" s="87" t="e">
        <f>'N3.2'!R170-#REF!</f>
        <v>#REF!</v>
      </c>
      <c r="S169" s="71" t="e">
        <f>'N3.2'!S170-#REF!</f>
        <v>#REF!</v>
      </c>
      <c r="T169" s="71" t="e">
        <f>'N3.2'!T170-#REF!</f>
        <v>#REF!</v>
      </c>
    </row>
    <row r="170" spans="1:20" ht="33" hidden="1" customHeight="1">
      <c r="A170" s="121" t="e">
        <f t="shared" si="2"/>
        <v>#REF!</v>
      </c>
      <c r="B170" s="48" t="s">
        <v>336</v>
      </c>
      <c r="C170" s="48" t="s">
        <v>337</v>
      </c>
      <c r="D170" s="24" t="s">
        <v>338</v>
      </c>
      <c r="E170" s="85" t="e">
        <f>'N3.2'!E171-#REF!</f>
        <v>#REF!</v>
      </c>
      <c r="F170" s="85" t="e">
        <f>'N3.2'!F171-#REF!</f>
        <v>#REF!</v>
      </c>
      <c r="G170" s="85" t="e">
        <f>'N3.2'!G171-#REF!</f>
        <v>#REF!</v>
      </c>
      <c r="H170" s="85" t="e">
        <f>'N3.2'!H171-#REF!</f>
        <v>#REF!</v>
      </c>
      <c r="I170" s="85" t="e">
        <f>'N3.2'!I171-#REF!</f>
        <v>#REF!</v>
      </c>
      <c r="J170" s="85" t="e">
        <f>'N3.2'!J171-#REF!</f>
        <v>#REF!</v>
      </c>
      <c r="K170" s="85" t="e">
        <f>'N3.2'!K171-#REF!</f>
        <v>#REF!</v>
      </c>
      <c r="L170" s="85" t="e">
        <f>'N3.2'!L171-#REF!</f>
        <v>#REF!</v>
      </c>
      <c r="M170" s="85" t="e">
        <f>'N3.2'!M171-#REF!</f>
        <v>#REF!</v>
      </c>
      <c r="N170" s="85" t="e">
        <f>'N3.2'!N171-#REF!</f>
        <v>#REF!</v>
      </c>
      <c r="O170" s="85" t="e">
        <f>'N3.2'!O171-#REF!</f>
        <v>#REF!</v>
      </c>
      <c r="P170" s="85" t="e">
        <f>'N3.2'!P171-#REF!</f>
        <v>#REF!</v>
      </c>
      <c r="Q170" s="85" t="e">
        <f>'N3.2'!Q171-#REF!</f>
        <v>#REF!</v>
      </c>
      <c r="R170" s="85" t="e">
        <f>'N3.2'!R171-#REF!</f>
        <v>#REF!</v>
      </c>
      <c r="S170" s="85" t="e">
        <f>'N3.2'!S171-#REF!</f>
        <v>#REF!</v>
      </c>
      <c r="T170" s="85" t="e">
        <f>'N3.2'!T171-#REF!</f>
        <v>#REF!</v>
      </c>
    </row>
    <row r="171" spans="1:20" ht="62.25" hidden="1" customHeight="1">
      <c r="A171" s="121" t="e">
        <f t="shared" si="2"/>
        <v>#REF!</v>
      </c>
      <c r="B171" s="48" t="s">
        <v>339</v>
      </c>
      <c r="C171" s="48" t="s">
        <v>340</v>
      </c>
      <c r="D171" s="24" t="s">
        <v>341</v>
      </c>
      <c r="E171" s="85" t="e">
        <f>'N3.2'!E172-#REF!</f>
        <v>#REF!</v>
      </c>
      <c r="F171" s="85" t="e">
        <f>'N3.2'!F172-#REF!</f>
        <v>#REF!</v>
      </c>
      <c r="G171" s="85" t="e">
        <f>'N3.2'!G172-#REF!</f>
        <v>#REF!</v>
      </c>
      <c r="H171" s="85" t="e">
        <f>'N3.2'!H172-#REF!</f>
        <v>#REF!</v>
      </c>
      <c r="I171" s="85" t="e">
        <f>'N3.2'!I172-#REF!</f>
        <v>#REF!</v>
      </c>
      <c r="J171" s="85" t="e">
        <f>'N3.2'!J172-#REF!</f>
        <v>#REF!</v>
      </c>
      <c r="K171" s="85" t="e">
        <f>'N3.2'!K172-#REF!</f>
        <v>#REF!</v>
      </c>
      <c r="L171" s="85" t="e">
        <f>'N3.2'!L172-#REF!</f>
        <v>#REF!</v>
      </c>
      <c r="M171" s="85" t="e">
        <f>'N3.2'!M172-#REF!</f>
        <v>#REF!</v>
      </c>
      <c r="N171" s="85" t="e">
        <f>'N3.2'!N172-#REF!</f>
        <v>#REF!</v>
      </c>
      <c r="O171" s="85" t="e">
        <f>'N3.2'!O172-#REF!</f>
        <v>#REF!</v>
      </c>
      <c r="P171" s="85" t="e">
        <f>'N3.2'!P172-#REF!</f>
        <v>#REF!</v>
      </c>
      <c r="Q171" s="85" t="e">
        <f>'N3.2'!Q172-#REF!</f>
        <v>#REF!</v>
      </c>
      <c r="R171" s="85" t="e">
        <f>'N3.2'!R172-#REF!</f>
        <v>#REF!</v>
      </c>
      <c r="S171" s="85" t="e">
        <f>'N3.2'!S172-#REF!</f>
        <v>#REF!</v>
      </c>
      <c r="T171" s="85" t="e">
        <f>'N3.2'!T172-#REF!</f>
        <v>#REF!</v>
      </c>
    </row>
    <row r="172" spans="1:20" ht="30.75" customHeight="1">
      <c r="A172" s="13"/>
      <c r="B172" s="77"/>
      <c r="C172" s="77"/>
      <c r="D172" s="78"/>
      <c r="E172" s="79"/>
      <c r="F172" s="111"/>
      <c r="G172" s="79"/>
      <c r="H172" s="79"/>
      <c r="I172" s="104"/>
      <c r="J172" s="104"/>
      <c r="K172" s="104"/>
      <c r="L172" s="104"/>
      <c r="M172" s="104"/>
      <c r="N172" s="104"/>
      <c r="O172" s="104"/>
      <c r="P172" s="104"/>
      <c r="Q172" s="104"/>
      <c r="R172" s="104"/>
      <c r="S172" s="104"/>
      <c r="T172" s="104"/>
    </row>
    <row r="173" spans="1:20" ht="15.75" customHeight="1">
      <c r="A173" s="1"/>
      <c r="B173" s="1"/>
      <c r="C173" s="1"/>
      <c r="D173" s="1"/>
      <c r="E173" s="1"/>
      <c r="F173" s="1"/>
      <c r="G173" s="1"/>
      <c r="H173" s="1"/>
      <c r="I173" s="106"/>
      <c r="J173" s="106"/>
      <c r="K173" s="106"/>
      <c r="L173" s="106"/>
      <c r="M173" s="106"/>
      <c r="N173" s="106"/>
      <c r="O173" s="106"/>
      <c r="P173" s="106"/>
      <c r="Q173" s="106"/>
      <c r="R173" s="106"/>
      <c r="S173" s="106"/>
      <c r="T173" s="106"/>
    </row>
    <row r="174" spans="1:20" ht="15.75" customHeight="1"/>
    <row r="175" spans="1:20" ht="22.15" customHeight="1">
      <c r="D175" s="123"/>
      <c r="E175" s="123"/>
      <c r="F175" s="123"/>
      <c r="G175" s="123"/>
      <c r="H175" s="123"/>
      <c r="I175" s="123"/>
      <c r="J175" s="123"/>
    </row>
    <row r="176" spans="1:20" ht="15.75" customHeight="1">
      <c r="E176" s="92"/>
    </row>
    <row r="177" spans="2:20" s="115" customFormat="1" ht="15.75" customHeight="1">
      <c r="I177" s="116"/>
      <c r="J177" s="116"/>
      <c r="K177" s="116"/>
      <c r="L177" s="116"/>
      <c r="M177" s="116"/>
      <c r="N177" s="116"/>
      <c r="O177" s="116"/>
      <c r="P177" s="116"/>
      <c r="Q177" s="116"/>
      <c r="R177" s="116"/>
      <c r="S177" s="116"/>
      <c r="T177" s="116"/>
    </row>
    <row r="178" spans="2:20">
      <c r="B178" s="112"/>
      <c r="C178" s="113"/>
      <c r="D178" s="118"/>
      <c r="E178" s="114"/>
    </row>
    <row r="179" spans="2:20">
      <c r="B179" s="112"/>
      <c r="C179" s="113"/>
      <c r="D179" s="119"/>
      <c r="E179" s="88"/>
    </row>
    <row r="180" spans="2:20">
      <c r="B180" s="112"/>
      <c r="C180" s="113"/>
      <c r="D180" s="119"/>
      <c r="E180" s="113"/>
    </row>
    <row r="181" spans="2:20">
      <c r="B181" s="112"/>
      <c r="C181" s="113"/>
      <c r="D181" s="119"/>
      <c r="E181" s="113"/>
    </row>
    <row r="182" spans="2:20">
      <c r="B182" s="112"/>
      <c r="D182" s="119"/>
      <c r="E182" s="113"/>
    </row>
    <row r="183" spans="2:20" ht="36.6" customHeight="1">
      <c r="B183" s="112"/>
      <c r="D183" s="119"/>
      <c r="E183" s="113"/>
    </row>
    <row r="184" spans="2:20" ht="15.75" customHeight="1">
      <c r="B184" s="112"/>
    </row>
    <row r="185" spans="2:20" ht="15.75" customHeight="1"/>
    <row r="186" spans="2:20">
      <c r="B186" s="112"/>
      <c r="D186" s="119"/>
      <c r="E186" s="117"/>
    </row>
    <row r="187" spans="2:20" ht="15.75" customHeight="1">
      <c r="E187" s="120"/>
    </row>
    <row r="188" spans="2:20" ht="15.75" customHeight="1"/>
    <row r="189" spans="2:20" ht="15.75" customHeight="1"/>
    <row r="190" spans="2:20" ht="15.75" customHeight="1"/>
    <row r="191" spans="2:20" ht="15.75" customHeight="1"/>
    <row r="192" spans="2:20"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6:T171">
    <filterColumn colId="0">
      <filters>
        <filter val="a"/>
      </filters>
    </filterColumn>
  </autoFilter>
  <mergeCells count="10">
    <mergeCell ref="B2:T2"/>
    <mergeCell ref="B3:T3"/>
    <mergeCell ref="B4:T4"/>
    <mergeCell ref="B5:B6"/>
    <mergeCell ref="C5:C6"/>
    <mergeCell ref="D5:D6"/>
    <mergeCell ref="E5:H5"/>
    <mergeCell ref="I5:L5"/>
    <mergeCell ref="M5:P5"/>
    <mergeCell ref="Q5:T5"/>
  </mergeCells>
  <pageMargins left="0.17" right="0.17" top="0.27" bottom="0.17" header="0" footer="0"/>
  <pageSetup scale="4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346"/>
  <sheetViews>
    <sheetView tabSelected="1" view="pageBreakPreview" topLeftCell="A2" zoomScale="90" zoomScaleNormal="100" zoomScaleSheetLayoutView="90" workbookViewId="0">
      <pane xSplit="4" ySplit="5" topLeftCell="E27" activePane="bottomRight" state="frozen"/>
      <selection activeCell="A2" sqref="A2"/>
      <selection pane="topRight" activeCell="E2" sqref="E2"/>
      <selection pane="bottomLeft" activeCell="A7" sqref="A7"/>
      <selection pane="bottomRight" activeCell="D28" sqref="D28"/>
    </sheetView>
  </sheetViews>
  <sheetFormatPr defaultColWidth="14.42578125" defaultRowHeight="15" customHeight="1" outlineLevelRow="1"/>
  <cols>
    <col min="1" max="1" width="3.42578125" style="306" customWidth="1"/>
    <col min="2" max="2" width="11.42578125" style="306" customWidth="1"/>
    <col min="3" max="3" width="9.28515625" style="306" customWidth="1"/>
    <col min="4" max="4" width="55.28515625" style="306" customWidth="1"/>
    <col min="5" max="5" width="14.85546875" style="306" customWidth="1"/>
    <col min="6" max="6" width="14.140625" style="306" customWidth="1"/>
    <col min="7" max="7" width="11.28515625" style="306" customWidth="1"/>
    <col min="8" max="8" width="14.7109375" style="306" customWidth="1"/>
    <col min="9" max="9" width="12.28515625" style="307" customWidth="1"/>
    <col min="10" max="10" width="14.85546875" style="307" customWidth="1"/>
    <col min="11" max="11" width="12.28515625" style="307" customWidth="1"/>
    <col min="12" max="12" width="15.85546875" style="307" customWidth="1"/>
    <col min="13" max="13" width="12.28515625" style="307" customWidth="1"/>
    <col min="14" max="14" width="14.42578125" style="307" customWidth="1"/>
    <col min="15" max="15" width="12.28515625" style="307" customWidth="1"/>
    <col min="16" max="16" width="16" style="307" customWidth="1"/>
    <col min="17" max="19" width="12.28515625" style="307" customWidth="1"/>
    <col min="20" max="20" width="16.140625" style="307" customWidth="1"/>
    <col min="21" max="16384" width="14.42578125" style="306"/>
  </cols>
  <sheetData>
    <row r="1" spans="1:20" hidden="1">
      <c r="A1" s="240"/>
      <c r="B1" s="241"/>
      <c r="C1" s="240"/>
      <c r="D1" s="240" t="e">
        <f>#REF!+(#REF!*4/100)-#REF!</f>
        <v>#REF!</v>
      </c>
      <c r="E1" s="240"/>
      <c r="F1" s="242"/>
      <c r="G1" s="240"/>
      <c r="H1" s="240"/>
      <c r="I1" s="242">
        <v>1080000</v>
      </c>
      <c r="J1" s="242" t="e">
        <f>J7-J626-#REF!</f>
        <v>#REF!</v>
      </c>
      <c r="K1" s="240"/>
      <c r="L1" s="242" t="e">
        <f>M1-N1</f>
        <v>#REF!</v>
      </c>
      <c r="M1" s="242">
        <v>1105000</v>
      </c>
      <c r="N1" s="242" t="e">
        <f>N7-N626-#REF!</f>
        <v>#REF!</v>
      </c>
      <c r="O1" s="240"/>
      <c r="P1" s="242" t="e">
        <f>Q1-R1</f>
        <v>#REF!</v>
      </c>
      <c r="Q1" s="242">
        <v>1130000</v>
      </c>
      <c r="R1" s="242" t="e">
        <f>R7-R626-#REF!</f>
        <v>#REF!</v>
      </c>
      <c r="S1" s="240"/>
      <c r="T1" s="240"/>
    </row>
    <row r="2" spans="1:20" ht="15.75" customHeight="1">
      <c r="A2" s="243"/>
      <c r="B2" s="408" t="s">
        <v>0</v>
      </c>
      <c r="C2" s="409"/>
      <c r="D2" s="409"/>
      <c r="E2" s="409"/>
      <c r="F2" s="409"/>
      <c r="G2" s="409"/>
      <c r="H2" s="409"/>
      <c r="I2" s="410"/>
      <c r="J2" s="410"/>
      <c r="K2" s="410"/>
      <c r="L2" s="410"/>
      <c r="M2" s="410"/>
      <c r="N2" s="410"/>
      <c r="O2" s="410"/>
      <c r="P2" s="410"/>
      <c r="Q2" s="410"/>
      <c r="R2" s="410"/>
      <c r="S2" s="410"/>
      <c r="T2" s="410"/>
    </row>
    <row r="3" spans="1:20" ht="47.45" customHeight="1">
      <c r="A3" s="243"/>
      <c r="B3" s="411" t="s">
        <v>408</v>
      </c>
      <c r="C3" s="409"/>
      <c r="D3" s="409"/>
      <c r="E3" s="409"/>
      <c r="F3" s="409"/>
      <c r="G3" s="409"/>
      <c r="H3" s="409"/>
      <c r="I3" s="410"/>
      <c r="J3" s="410"/>
      <c r="K3" s="410"/>
      <c r="L3" s="410"/>
      <c r="M3" s="410"/>
      <c r="N3" s="410"/>
      <c r="O3" s="410"/>
      <c r="P3" s="410"/>
      <c r="Q3" s="410"/>
      <c r="R3" s="410"/>
      <c r="S3" s="410"/>
      <c r="T3" s="410"/>
    </row>
    <row r="4" spans="1:20" ht="46.9" customHeight="1">
      <c r="A4" s="243"/>
      <c r="B4" s="412" t="s">
        <v>360</v>
      </c>
      <c r="C4" s="413"/>
      <c r="D4" s="413"/>
      <c r="E4" s="413"/>
      <c r="F4" s="413"/>
      <c r="G4" s="413"/>
      <c r="H4" s="413"/>
      <c r="I4" s="414"/>
      <c r="J4" s="414"/>
      <c r="K4" s="414"/>
      <c r="L4" s="414"/>
      <c r="M4" s="414"/>
      <c r="N4" s="414"/>
      <c r="O4" s="414"/>
      <c r="P4" s="414"/>
      <c r="Q4" s="414"/>
      <c r="R4" s="414"/>
      <c r="S4" s="414"/>
      <c r="T4" s="414"/>
    </row>
    <row r="5" spans="1:20" ht="30.6" customHeight="1">
      <c r="A5" s="243"/>
      <c r="B5" s="415" t="s">
        <v>2</v>
      </c>
      <c r="C5" s="415" t="s">
        <v>3</v>
      </c>
      <c r="D5" s="415" t="s">
        <v>4</v>
      </c>
      <c r="E5" s="417" t="s">
        <v>6</v>
      </c>
      <c r="F5" s="418"/>
      <c r="G5" s="418"/>
      <c r="H5" s="418"/>
      <c r="I5" s="419" t="s">
        <v>7</v>
      </c>
      <c r="J5" s="420"/>
      <c r="K5" s="420"/>
      <c r="L5" s="420"/>
      <c r="M5" s="419" t="s">
        <v>8</v>
      </c>
      <c r="N5" s="420"/>
      <c r="O5" s="420"/>
      <c r="P5" s="421"/>
      <c r="Q5" s="419" t="s">
        <v>9</v>
      </c>
      <c r="R5" s="420"/>
      <c r="S5" s="420"/>
      <c r="T5" s="421"/>
    </row>
    <row r="6" spans="1:20" ht="85.15" customHeight="1">
      <c r="A6" s="244"/>
      <c r="B6" s="416"/>
      <c r="C6" s="416"/>
      <c r="D6" s="416"/>
      <c r="E6" s="308" t="s">
        <v>10</v>
      </c>
      <c r="F6" s="245" t="s">
        <v>11</v>
      </c>
      <c r="G6" s="245" t="s">
        <v>12</v>
      </c>
      <c r="H6" s="245" t="s">
        <v>13</v>
      </c>
      <c r="I6" s="308" t="s">
        <v>10</v>
      </c>
      <c r="J6" s="245" t="s">
        <v>11</v>
      </c>
      <c r="K6" s="245" t="s">
        <v>12</v>
      </c>
      <c r="L6" s="245" t="s">
        <v>13</v>
      </c>
      <c r="M6" s="308" t="s">
        <v>10</v>
      </c>
      <c r="N6" s="245" t="s">
        <v>11</v>
      </c>
      <c r="O6" s="245" t="s">
        <v>12</v>
      </c>
      <c r="P6" s="245" t="s">
        <v>13</v>
      </c>
      <c r="Q6" s="308" t="s">
        <v>10</v>
      </c>
      <c r="R6" s="245" t="s">
        <v>11</v>
      </c>
      <c r="S6" s="245" t="s">
        <v>12</v>
      </c>
      <c r="T6" s="245" t="s">
        <v>13</v>
      </c>
    </row>
    <row r="7" spans="1:20" ht="28.5" customHeight="1">
      <c r="A7" s="246"/>
      <c r="B7" s="247" t="s">
        <v>14</v>
      </c>
      <c r="C7" s="382">
        <v>0</v>
      </c>
      <c r="D7" s="248" t="s">
        <v>410</v>
      </c>
      <c r="E7" s="249">
        <f t="shared" ref="E7:E15" si="0">F7+G7+H7</f>
        <v>1798326</v>
      </c>
      <c r="F7" s="249">
        <f>F11+F32+F82+F99+F146+F174+F183+F200+F213+F289++F486+F607+F619+F625+F31+F626</f>
        <v>1407024</v>
      </c>
      <c r="G7" s="249">
        <f>G11+G32+G82+G99+G146+G174+G183+G200+G213+G289++G486+G607+G619+G625+G31+G626</f>
        <v>39249</v>
      </c>
      <c r="H7" s="249">
        <f>H11+H32+H82+H99+H146+H174+H183+H200+H213+H289++H486+H607+H619+H625+H31+H626</f>
        <v>352053</v>
      </c>
      <c r="I7" s="249">
        <f t="shared" ref="I7:I10" si="1">J7+K7+L7</f>
        <v>1860528</v>
      </c>
      <c r="J7" s="249">
        <f>J11+J32+J82+J99+J146+J174+J183+J200+J213+J289++J486+J607+J619+J625+J31+J626</f>
        <v>1508325</v>
      </c>
      <c r="K7" s="249">
        <f>K11+K32+K82+K99+K146+K174+K183+K200+K213+K289++K486+K607+K619+K625+K31+K626</f>
        <v>0</v>
      </c>
      <c r="L7" s="249">
        <f>L11+L32+L82+L99+L146+L174+L183+L200+L213+L289++L486+L607+L619+L625+L31+L626</f>
        <v>352203</v>
      </c>
      <c r="M7" s="249">
        <f t="shared" ref="M7:M10" si="2">N7+O7+P7</f>
        <v>2021388</v>
      </c>
      <c r="N7" s="249">
        <f>N11+N32+N82+N99+N146+N174+N183+N200+N213+N289++N486+N607+N619+N625+N31+N626</f>
        <v>1668325</v>
      </c>
      <c r="O7" s="249">
        <f>O11+O32+O82+O99+O146+O174+O183+O200+O213+O289++O486+O607+O619+O625+O31+O626</f>
        <v>0</v>
      </c>
      <c r="P7" s="249">
        <f>P11+P32+P82+P99+P146+P174+P183+P200+P213+P289++P486+P607+P619+P625+P31+P626</f>
        <v>353063</v>
      </c>
      <c r="Q7" s="249">
        <f t="shared" ref="Q7:Q10" si="3">R7+S7+T7</f>
        <v>2202600</v>
      </c>
      <c r="R7" s="249">
        <f>R11+R32+R82+R99+R146+R174+R183+R200+R213+R289++R486+R607+R619+R625+R31+R626</f>
        <v>1848325</v>
      </c>
      <c r="S7" s="249">
        <f>S11+S32+S82+S99+S146+S174+S183+S200+S213+S289++S486+S607+S619+S625+S31+S626</f>
        <v>0</v>
      </c>
      <c r="T7" s="249">
        <f>T11+T32+T82+T99+T146+T174+T183+T200+T213+T289++T486+T607+T619+T625+T31+T626</f>
        <v>354275</v>
      </c>
    </row>
    <row r="8" spans="1:20" ht="24.75" customHeight="1">
      <c r="A8" s="250"/>
      <c r="B8" s="251"/>
      <c r="C8" s="251" t="s">
        <v>354</v>
      </c>
      <c r="D8" s="254" t="s">
        <v>16</v>
      </c>
      <c r="E8" s="358">
        <f t="shared" si="0"/>
        <v>18069</v>
      </c>
      <c r="F8" s="358">
        <f t="shared" ref="F8:H10" si="4">F12+F33+F83+F100+F147+F184+F201+F214+F290+F487+F608</f>
        <v>16048</v>
      </c>
      <c r="G8" s="358">
        <f t="shared" si="4"/>
        <v>0</v>
      </c>
      <c r="H8" s="358">
        <f t="shared" si="4"/>
        <v>2021</v>
      </c>
      <c r="I8" s="358">
        <f t="shared" si="1"/>
        <v>18069</v>
      </c>
      <c r="J8" s="358">
        <f t="shared" ref="J8:L10" si="5">J12+J33+J83+J100+J147+J184+J201+J214+J290+J487+J608</f>
        <v>16048</v>
      </c>
      <c r="K8" s="358">
        <f t="shared" si="5"/>
        <v>0</v>
      </c>
      <c r="L8" s="358">
        <f t="shared" si="5"/>
        <v>2021</v>
      </c>
      <c r="M8" s="358">
        <f t="shared" si="2"/>
        <v>18069</v>
      </c>
      <c r="N8" s="358">
        <f t="shared" ref="N8:P10" si="6">N12+N33+N83+N100+N147+N184+N201+N214+N290+N487+N608</f>
        <v>16048</v>
      </c>
      <c r="O8" s="358">
        <f t="shared" si="6"/>
        <v>0</v>
      </c>
      <c r="P8" s="358">
        <f t="shared" si="6"/>
        <v>2021</v>
      </c>
      <c r="Q8" s="358">
        <f t="shared" si="3"/>
        <v>18061</v>
      </c>
      <c r="R8" s="358">
        <f t="shared" ref="R8:T10" si="7">R12+R33+R83+R100+R147+R184+R201+R214+R290+R487+R608</f>
        <v>16043</v>
      </c>
      <c r="S8" s="358">
        <f t="shared" si="7"/>
        <v>0</v>
      </c>
      <c r="T8" s="358">
        <f t="shared" si="7"/>
        <v>2018</v>
      </c>
    </row>
    <row r="9" spans="1:20" ht="24.75" customHeight="1">
      <c r="A9" s="250"/>
      <c r="B9" s="251"/>
      <c r="C9" s="251" t="s">
        <v>354</v>
      </c>
      <c r="D9" s="254" t="s">
        <v>17</v>
      </c>
      <c r="E9" s="358">
        <f t="shared" si="0"/>
        <v>8423</v>
      </c>
      <c r="F9" s="358">
        <f t="shared" si="4"/>
        <v>7981</v>
      </c>
      <c r="G9" s="358">
        <f t="shared" si="4"/>
        <v>0</v>
      </c>
      <c r="H9" s="358">
        <f t="shared" si="4"/>
        <v>442</v>
      </c>
      <c r="I9" s="358">
        <f t="shared" si="1"/>
        <v>8423</v>
      </c>
      <c r="J9" s="358">
        <f t="shared" si="5"/>
        <v>7981</v>
      </c>
      <c r="K9" s="358">
        <f t="shared" si="5"/>
        <v>0</v>
      </c>
      <c r="L9" s="358">
        <f t="shared" si="5"/>
        <v>442</v>
      </c>
      <c r="M9" s="358">
        <f t="shared" si="2"/>
        <v>8423</v>
      </c>
      <c r="N9" s="358">
        <f t="shared" si="6"/>
        <v>7981</v>
      </c>
      <c r="O9" s="358">
        <f t="shared" si="6"/>
        <v>0</v>
      </c>
      <c r="P9" s="358">
        <f t="shared" si="6"/>
        <v>442</v>
      </c>
      <c r="Q9" s="358">
        <f t="shared" si="3"/>
        <v>8418</v>
      </c>
      <c r="R9" s="358">
        <f t="shared" si="7"/>
        <v>7976</v>
      </c>
      <c r="S9" s="358">
        <f t="shared" si="7"/>
        <v>0</v>
      </c>
      <c r="T9" s="358">
        <f t="shared" si="7"/>
        <v>442</v>
      </c>
    </row>
    <row r="10" spans="1:20" ht="24.75" customHeight="1">
      <c r="A10" s="250"/>
      <c r="B10" s="251"/>
      <c r="C10" s="251" t="s">
        <v>354</v>
      </c>
      <c r="D10" s="254" t="s">
        <v>18</v>
      </c>
      <c r="E10" s="358">
        <f t="shared" si="0"/>
        <v>9646</v>
      </c>
      <c r="F10" s="358">
        <f t="shared" si="4"/>
        <v>8067</v>
      </c>
      <c r="G10" s="358">
        <f t="shared" si="4"/>
        <v>0</v>
      </c>
      <c r="H10" s="358">
        <f t="shared" si="4"/>
        <v>1579</v>
      </c>
      <c r="I10" s="358">
        <f t="shared" si="1"/>
        <v>9646</v>
      </c>
      <c r="J10" s="358">
        <f t="shared" si="5"/>
        <v>8067</v>
      </c>
      <c r="K10" s="358">
        <f t="shared" si="5"/>
        <v>0</v>
      </c>
      <c r="L10" s="358">
        <f t="shared" si="5"/>
        <v>1579</v>
      </c>
      <c r="M10" s="358">
        <f t="shared" si="2"/>
        <v>9646</v>
      </c>
      <c r="N10" s="358">
        <f t="shared" si="6"/>
        <v>8067</v>
      </c>
      <c r="O10" s="358">
        <f t="shared" si="6"/>
        <v>0</v>
      </c>
      <c r="P10" s="358">
        <f t="shared" si="6"/>
        <v>1579</v>
      </c>
      <c r="Q10" s="358">
        <f t="shared" si="3"/>
        <v>9643</v>
      </c>
      <c r="R10" s="358">
        <f t="shared" si="7"/>
        <v>8067</v>
      </c>
      <c r="S10" s="358">
        <f t="shared" si="7"/>
        <v>0</v>
      </c>
      <c r="T10" s="358">
        <f t="shared" si="7"/>
        <v>1576</v>
      </c>
    </row>
    <row r="11" spans="1:20" ht="49.15" customHeight="1">
      <c r="A11" s="246"/>
      <c r="B11" s="251" t="s">
        <v>19</v>
      </c>
      <c r="C11" s="251" t="s">
        <v>20</v>
      </c>
      <c r="D11" s="252" t="s">
        <v>411</v>
      </c>
      <c r="E11" s="253">
        <f t="shared" si="0"/>
        <v>39390</v>
      </c>
      <c r="F11" s="253">
        <f>F15+F23+F27+F19+F31</f>
        <v>36690</v>
      </c>
      <c r="G11" s="253">
        <f t="shared" ref="G11:H11" si="8">G15+G23+G27+G19+G31</f>
        <v>0</v>
      </c>
      <c r="H11" s="253">
        <f t="shared" si="8"/>
        <v>2700</v>
      </c>
      <c r="I11" s="253">
        <f>J11+K11+L11</f>
        <v>40645</v>
      </c>
      <c r="J11" s="253">
        <f>J15+J23+J27+J19+J31</f>
        <v>37915</v>
      </c>
      <c r="K11" s="253">
        <f t="shared" ref="K11:L11" si="9">K15+K23+K27+K19+K31</f>
        <v>0</v>
      </c>
      <c r="L11" s="253">
        <f t="shared" si="9"/>
        <v>2730</v>
      </c>
      <c r="M11" s="253">
        <f>N11+O11+P11</f>
        <v>40805</v>
      </c>
      <c r="N11" s="253">
        <f>N15+N23+N27+N19+N31</f>
        <v>37905</v>
      </c>
      <c r="O11" s="253">
        <f t="shared" ref="O11:P11" si="10">O15+O23+O27+O19+O31</f>
        <v>0</v>
      </c>
      <c r="P11" s="253">
        <f t="shared" si="10"/>
        <v>2900</v>
      </c>
      <c r="Q11" s="253">
        <f>R11+S11+T11</f>
        <v>40805</v>
      </c>
      <c r="R11" s="253">
        <f>R15+R23+R27+R19+R31</f>
        <v>37905</v>
      </c>
      <c r="S11" s="253">
        <f t="shared" ref="S11:T11" si="11">S15+S23+S27+S19+S31</f>
        <v>0</v>
      </c>
      <c r="T11" s="253">
        <f t="shared" si="11"/>
        <v>2900</v>
      </c>
    </row>
    <row r="12" spans="1:20" s="363" customFormat="1" ht="19.899999999999999" customHeight="1">
      <c r="A12" s="246"/>
      <c r="B12" s="251"/>
      <c r="C12" s="251" t="s">
        <v>354</v>
      </c>
      <c r="D12" s="254" t="s">
        <v>16</v>
      </c>
      <c r="E12" s="358">
        <f t="shared" si="0"/>
        <v>1871</v>
      </c>
      <c r="F12" s="358">
        <f>F16+F20+F24+F28</f>
        <v>1871</v>
      </c>
      <c r="G12" s="358">
        <f t="shared" ref="G12:H12" si="12">G16+G20+G24+G28</f>
        <v>0</v>
      </c>
      <c r="H12" s="358">
        <f t="shared" si="12"/>
        <v>0</v>
      </c>
      <c r="I12" s="358">
        <f t="shared" ref="I12:I63" si="13">J12+K12+L12</f>
        <v>1871</v>
      </c>
      <c r="J12" s="358">
        <f>J16+J20+J24+J28</f>
        <v>1871</v>
      </c>
      <c r="K12" s="358">
        <f t="shared" ref="K12:L12" si="14">K16+K20+K24+K28</f>
        <v>0</v>
      </c>
      <c r="L12" s="358">
        <f t="shared" si="14"/>
        <v>0</v>
      </c>
      <c r="M12" s="358">
        <f t="shared" ref="M12:M63" si="15">N12+O12+P12</f>
        <v>1871</v>
      </c>
      <c r="N12" s="358">
        <f>N16+N20+N24+N28</f>
        <v>1871</v>
      </c>
      <c r="O12" s="358">
        <f t="shared" ref="O12:P12" si="16">O16+O20+O24+O28</f>
        <v>0</v>
      </c>
      <c r="P12" s="358">
        <f t="shared" si="16"/>
        <v>0</v>
      </c>
      <c r="Q12" s="358">
        <f t="shared" ref="Q12:Q63" si="17">R12+S12+T12</f>
        <v>1871</v>
      </c>
      <c r="R12" s="358">
        <f>R16+R20+R24+R28</f>
        <v>1871</v>
      </c>
      <c r="S12" s="358">
        <f t="shared" ref="S12:T12" si="18">S16+S20+S24+S28</f>
        <v>0</v>
      </c>
      <c r="T12" s="358">
        <f t="shared" si="18"/>
        <v>0</v>
      </c>
    </row>
    <row r="13" spans="1:20" ht="24" customHeight="1">
      <c r="A13" s="246"/>
      <c r="B13" s="251"/>
      <c r="C13" s="251" t="s">
        <v>354</v>
      </c>
      <c r="D13" s="254" t="s">
        <v>17</v>
      </c>
      <c r="E13" s="358">
        <f t="shared" si="0"/>
        <v>750</v>
      </c>
      <c r="F13" s="358">
        <f t="shared" ref="F13:H14" si="19">F17+F21+F25+F29</f>
        <v>750</v>
      </c>
      <c r="G13" s="358">
        <f t="shared" si="19"/>
        <v>0</v>
      </c>
      <c r="H13" s="358">
        <f t="shared" si="19"/>
        <v>0</v>
      </c>
      <c r="I13" s="358">
        <f t="shared" si="13"/>
        <v>750</v>
      </c>
      <c r="J13" s="358">
        <f t="shared" ref="J13:L13" si="20">J17+J21+J25+J29</f>
        <v>750</v>
      </c>
      <c r="K13" s="358">
        <f t="shared" si="20"/>
        <v>0</v>
      </c>
      <c r="L13" s="358">
        <f t="shared" si="20"/>
        <v>0</v>
      </c>
      <c r="M13" s="358">
        <f t="shared" si="15"/>
        <v>750</v>
      </c>
      <c r="N13" s="358">
        <f t="shared" ref="N13:P13" si="21">N17+N21+N25+N29</f>
        <v>750</v>
      </c>
      <c r="O13" s="358">
        <f t="shared" si="21"/>
        <v>0</v>
      </c>
      <c r="P13" s="358">
        <f t="shared" si="21"/>
        <v>0</v>
      </c>
      <c r="Q13" s="358">
        <f t="shared" si="17"/>
        <v>750</v>
      </c>
      <c r="R13" s="358">
        <f t="shared" ref="R13:T13" si="22">R17+R21+R25+R29</f>
        <v>750</v>
      </c>
      <c r="S13" s="358">
        <f t="shared" si="22"/>
        <v>0</v>
      </c>
      <c r="T13" s="358">
        <f t="shared" si="22"/>
        <v>0</v>
      </c>
    </row>
    <row r="14" spans="1:20" s="363" customFormat="1" ht="24" customHeight="1">
      <c r="A14" s="246"/>
      <c r="B14" s="251"/>
      <c r="C14" s="251" t="s">
        <v>354</v>
      </c>
      <c r="D14" s="254" t="s">
        <v>18</v>
      </c>
      <c r="E14" s="358">
        <f t="shared" si="0"/>
        <v>1121</v>
      </c>
      <c r="F14" s="358">
        <f t="shared" si="19"/>
        <v>1121</v>
      </c>
      <c r="G14" s="358">
        <f t="shared" si="19"/>
        <v>0</v>
      </c>
      <c r="H14" s="358">
        <f t="shared" si="19"/>
        <v>0</v>
      </c>
      <c r="I14" s="358">
        <f t="shared" si="13"/>
        <v>1121</v>
      </c>
      <c r="J14" s="358">
        <f t="shared" ref="J14:L14" si="23">J18+J22+J26+J30</f>
        <v>1121</v>
      </c>
      <c r="K14" s="358">
        <f t="shared" si="23"/>
        <v>0</v>
      </c>
      <c r="L14" s="358">
        <f t="shared" si="23"/>
        <v>0</v>
      </c>
      <c r="M14" s="358">
        <f t="shared" si="15"/>
        <v>1121</v>
      </c>
      <c r="N14" s="358">
        <f t="shared" ref="N14:P14" si="24">N18+N22+N26+N30</f>
        <v>1121</v>
      </c>
      <c r="O14" s="358">
        <f t="shared" si="24"/>
        <v>0</v>
      </c>
      <c r="P14" s="358">
        <f t="shared" si="24"/>
        <v>0</v>
      </c>
      <c r="Q14" s="358">
        <f t="shared" si="17"/>
        <v>1121</v>
      </c>
      <c r="R14" s="358">
        <f t="shared" ref="R14:T14" si="25">R18+R22+R26+R30</f>
        <v>1121</v>
      </c>
      <c r="S14" s="358">
        <f t="shared" si="25"/>
        <v>0</v>
      </c>
      <c r="T14" s="358">
        <f t="shared" si="25"/>
        <v>0</v>
      </c>
    </row>
    <row r="15" spans="1:20" ht="45.6" customHeight="1">
      <c r="A15" s="246"/>
      <c r="B15" s="255" t="s">
        <v>28</v>
      </c>
      <c r="C15" s="255" t="s">
        <v>29</v>
      </c>
      <c r="D15" s="256" t="s">
        <v>412</v>
      </c>
      <c r="E15" s="257">
        <f t="shared" si="0"/>
        <v>13650</v>
      </c>
      <c r="F15" s="257">
        <v>13650</v>
      </c>
      <c r="G15" s="257">
        <v>0</v>
      </c>
      <c r="H15" s="257">
        <v>0</v>
      </c>
      <c r="I15" s="257">
        <f t="shared" si="13"/>
        <v>13650</v>
      </c>
      <c r="J15" s="257">
        <v>13650</v>
      </c>
      <c r="K15" s="257">
        <v>0</v>
      </c>
      <c r="L15" s="257">
        <v>0</v>
      </c>
      <c r="M15" s="257">
        <f t="shared" si="15"/>
        <v>13650</v>
      </c>
      <c r="N15" s="257">
        <v>13650</v>
      </c>
      <c r="O15" s="257">
        <v>0</v>
      </c>
      <c r="P15" s="257">
        <v>0</v>
      </c>
      <c r="Q15" s="257">
        <f t="shared" si="17"/>
        <v>13650</v>
      </c>
      <c r="R15" s="257">
        <v>13650</v>
      </c>
      <c r="S15" s="257">
        <v>0</v>
      </c>
      <c r="T15" s="257">
        <v>0</v>
      </c>
    </row>
    <row r="16" spans="1:20" s="363" customFormat="1" ht="22.15" customHeight="1">
      <c r="A16" s="246"/>
      <c r="B16" s="255"/>
      <c r="C16" s="255" t="s">
        <v>354</v>
      </c>
      <c r="D16" s="258" t="s">
        <v>16</v>
      </c>
      <c r="E16" s="359">
        <f t="shared" ref="E16" si="26">F16+G16+H16</f>
        <v>581</v>
      </c>
      <c r="F16" s="359">
        <f t="shared" ref="F16:H16" si="27">F17+F18</f>
        <v>581</v>
      </c>
      <c r="G16" s="359">
        <f t="shared" si="27"/>
        <v>0</v>
      </c>
      <c r="H16" s="359">
        <f t="shared" si="27"/>
        <v>0</v>
      </c>
      <c r="I16" s="359">
        <f t="shared" si="13"/>
        <v>581</v>
      </c>
      <c r="J16" s="359">
        <f t="shared" ref="J16:L16" si="28">J17+J18</f>
        <v>581</v>
      </c>
      <c r="K16" s="359">
        <f t="shared" si="28"/>
        <v>0</v>
      </c>
      <c r="L16" s="359">
        <f t="shared" si="28"/>
        <v>0</v>
      </c>
      <c r="M16" s="359">
        <f t="shared" si="15"/>
        <v>581</v>
      </c>
      <c r="N16" s="359">
        <f t="shared" ref="N16:P16" si="29">N17+N18</f>
        <v>581</v>
      </c>
      <c r="O16" s="359">
        <f t="shared" si="29"/>
        <v>0</v>
      </c>
      <c r="P16" s="359">
        <f t="shared" si="29"/>
        <v>0</v>
      </c>
      <c r="Q16" s="359">
        <f t="shared" si="17"/>
        <v>581</v>
      </c>
      <c r="R16" s="359">
        <f t="shared" ref="R16:T16" si="30">R17+R18</f>
        <v>581</v>
      </c>
      <c r="S16" s="359">
        <f t="shared" si="30"/>
        <v>0</v>
      </c>
      <c r="T16" s="359">
        <f t="shared" si="30"/>
        <v>0</v>
      </c>
    </row>
    <row r="17" spans="1:20" ht="23.45" customHeight="1">
      <c r="A17" s="246"/>
      <c r="B17" s="255"/>
      <c r="C17" s="255" t="s">
        <v>354</v>
      </c>
      <c r="D17" s="258" t="s">
        <v>17</v>
      </c>
      <c r="E17" s="359">
        <f>F17+G17+H17</f>
        <v>351</v>
      </c>
      <c r="F17" s="359">
        <v>351</v>
      </c>
      <c r="G17" s="359">
        <v>0</v>
      </c>
      <c r="H17" s="359">
        <v>0</v>
      </c>
      <c r="I17" s="359">
        <f t="shared" si="13"/>
        <v>351</v>
      </c>
      <c r="J17" s="359">
        <v>351</v>
      </c>
      <c r="K17" s="359">
        <v>0</v>
      </c>
      <c r="L17" s="359">
        <v>0</v>
      </c>
      <c r="M17" s="359">
        <f t="shared" si="15"/>
        <v>351</v>
      </c>
      <c r="N17" s="359">
        <v>351</v>
      </c>
      <c r="O17" s="359">
        <v>0</v>
      </c>
      <c r="P17" s="359">
        <v>0</v>
      </c>
      <c r="Q17" s="359">
        <f t="shared" si="17"/>
        <v>351</v>
      </c>
      <c r="R17" s="359">
        <v>351</v>
      </c>
      <c r="S17" s="359">
        <v>0</v>
      </c>
      <c r="T17" s="359">
        <v>0</v>
      </c>
    </row>
    <row r="18" spans="1:20" s="363" customFormat="1" ht="23.45" customHeight="1">
      <c r="A18" s="246"/>
      <c r="B18" s="255"/>
      <c r="C18" s="255" t="s">
        <v>354</v>
      </c>
      <c r="D18" s="258" t="s">
        <v>18</v>
      </c>
      <c r="E18" s="359">
        <f t="shared" ref="E18" si="31">F18+G18+H18</f>
        <v>230</v>
      </c>
      <c r="F18" s="359">
        <v>230</v>
      </c>
      <c r="G18" s="359">
        <v>0</v>
      </c>
      <c r="H18" s="359">
        <v>0</v>
      </c>
      <c r="I18" s="359">
        <f t="shared" si="13"/>
        <v>230</v>
      </c>
      <c r="J18" s="359">
        <v>230</v>
      </c>
      <c r="K18" s="359">
        <v>0</v>
      </c>
      <c r="L18" s="359">
        <v>0</v>
      </c>
      <c r="M18" s="359">
        <f t="shared" si="15"/>
        <v>230</v>
      </c>
      <c r="N18" s="359">
        <v>230</v>
      </c>
      <c r="O18" s="359">
        <v>0</v>
      </c>
      <c r="P18" s="359">
        <v>0</v>
      </c>
      <c r="Q18" s="359">
        <f t="shared" si="17"/>
        <v>230</v>
      </c>
      <c r="R18" s="359">
        <v>230</v>
      </c>
      <c r="S18" s="359">
        <v>0</v>
      </c>
      <c r="T18" s="359">
        <v>0</v>
      </c>
    </row>
    <row r="19" spans="1:20" ht="31.9" customHeight="1">
      <c r="A19" s="246"/>
      <c r="B19" s="255" t="s">
        <v>33</v>
      </c>
      <c r="C19" s="255" t="s">
        <v>34</v>
      </c>
      <c r="D19" s="259" t="s">
        <v>35</v>
      </c>
      <c r="E19" s="260">
        <f>F19+G19+H19</f>
        <v>5345</v>
      </c>
      <c r="F19" s="260">
        <v>5345</v>
      </c>
      <c r="G19" s="260">
        <v>0</v>
      </c>
      <c r="H19" s="260">
        <v>0</v>
      </c>
      <c r="I19" s="260">
        <f t="shared" si="13"/>
        <v>6520</v>
      </c>
      <c r="J19" s="260">
        <v>6520</v>
      </c>
      <c r="K19" s="260">
        <v>0</v>
      </c>
      <c r="L19" s="260">
        <v>0</v>
      </c>
      <c r="M19" s="260">
        <f t="shared" si="15"/>
        <v>6520</v>
      </c>
      <c r="N19" s="260">
        <v>6520</v>
      </c>
      <c r="O19" s="260">
        <v>0</v>
      </c>
      <c r="P19" s="260">
        <v>0</v>
      </c>
      <c r="Q19" s="260">
        <f t="shared" si="17"/>
        <v>6520</v>
      </c>
      <c r="R19" s="260">
        <v>6520</v>
      </c>
      <c r="S19" s="260">
        <v>0</v>
      </c>
      <c r="T19" s="260">
        <v>0</v>
      </c>
    </row>
    <row r="20" spans="1:20" s="363" customFormat="1" ht="22.15" customHeight="1">
      <c r="A20" s="246"/>
      <c r="B20" s="255"/>
      <c r="C20" s="255" t="s">
        <v>354</v>
      </c>
      <c r="D20" s="258" t="s">
        <v>16</v>
      </c>
      <c r="E20" s="359">
        <f t="shared" ref="E20:E22" si="32">F20+G20+H20</f>
        <v>486</v>
      </c>
      <c r="F20" s="359">
        <f t="shared" ref="F20:H20" si="33">F21+F22</f>
        <v>486</v>
      </c>
      <c r="G20" s="359">
        <f t="shared" si="33"/>
        <v>0</v>
      </c>
      <c r="H20" s="359">
        <f t="shared" si="33"/>
        <v>0</v>
      </c>
      <c r="I20" s="359">
        <f t="shared" si="13"/>
        <v>486</v>
      </c>
      <c r="J20" s="359">
        <f t="shared" ref="J20:L20" si="34">J21+J22</f>
        <v>486</v>
      </c>
      <c r="K20" s="359">
        <f t="shared" si="34"/>
        <v>0</v>
      </c>
      <c r="L20" s="359">
        <f t="shared" si="34"/>
        <v>0</v>
      </c>
      <c r="M20" s="359">
        <f t="shared" si="15"/>
        <v>486</v>
      </c>
      <c r="N20" s="359">
        <f t="shared" ref="N20:P20" si="35">N21+N22</f>
        <v>486</v>
      </c>
      <c r="O20" s="359">
        <f t="shared" si="35"/>
        <v>0</v>
      </c>
      <c r="P20" s="359">
        <f t="shared" si="35"/>
        <v>0</v>
      </c>
      <c r="Q20" s="359">
        <f t="shared" si="17"/>
        <v>486</v>
      </c>
      <c r="R20" s="359">
        <f t="shared" ref="R20:T20" si="36">R21+R22</f>
        <v>486</v>
      </c>
      <c r="S20" s="359">
        <f t="shared" si="36"/>
        <v>0</v>
      </c>
      <c r="T20" s="359">
        <f t="shared" si="36"/>
        <v>0</v>
      </c>
    </row>
    <row r="21" spans="1:20" s="363" customFormat="1" ht="23.45" customHeight="1">
      <c r="A21" s="246"/>
      <c r="B21" s="255"/>
      <c r="C21" s="255" t="s">
        <v>354</v>
      </c>
      <c r="D21" s="258" t="s">
        <v>17</v>
      </c>
      <c r="E21" s="359">
        <f t="shared" si="32"/>
        <v>319</v>
      </c>
      <c r="F21" s="359">
        <v>319</v>
      </c>
      <c r="G21" s="359">
        <v>0</v>
      </c>
      <c r="H21" s="359">
        <v>0</v>
      </c>
      <c r="I21" s="359">
        <f t="shared" si="13"/>
        <v>319</v>
      </c>
      <c r="J21" s="359">
        <v>319</v>
      </c>
      <c r="K21" s="359">
        <v>0</v>
      </c>
      <c r="L21" s="359">
        <v>0</v>
      </c>
      <c r="M21" s="359">
        <f t="shared" si="15"/>
        <v>319</v>
      </c>
      <c r="N21" s="359">
        <v>319</v>
      </c>
      <c r="O21" s="359">
        <v>0</v>
      </c>
      <c r="P21" s="359">
        <v>0</v>
      </c>
      <c r="Q21" s="359">
        <f t="shared" si="17"/>
        <v>319</v>
      </c>
      <c r="R21" s="359">
        <v>319</v>
      </c>
      <c r="S21" s="359">
        <v>0</v>
      </c>
      <c r="T21" s="359">
        <v>0</v>
      </c>
    </row>
    <row r="22" spans="1:20" s="363" customFormat="1" ht="23.45" customHeight="1">
      <c r="A22" s="246"/>
      <c r="B22" s="255"/>
      <c r="C22" s="255" t="s">
        <v>354</v>
      </c>
      <c r="D22" s="258" t="s">
        <v>18</v>
      </c>
      <c r="E22" s="359">
        <f t="shared" si="32"/>
        <v>167</v>
      </c>
      <c r="F22" s="359">
        <v>167</v>
      </c>
      <c r="G22" s="359">
        <v>0</v>
      </c>
      <c r="H22" s="359">
        <v>0</v>
      </c>
      <c r="I22" s="359">
        <f t="shared" si="13"/>
        <v>167</v>
      </c>
      <c r="J22" s="359">
        <v>167</v>
      </c>
      <c r="K22" s="359">
        <v>0</v>
      </c>
      <c r="L22" s="359">
        <v>0</v>
      </c>
      <c r="M22" s="359">
        <f t="shared" si="15"/>
        <v>167</v>
      </c>
      <c r="N22" s="359">
        <v>167</v>
      </c>
      <c r="O22" s="359">
        <v>0</v>
      </c>
      <c r="P22" s="359">
        <v>0</v>
      </c>
      <c r="Q22" s="359">
        <f t="shared" si="17"/>
        <v>167</v>
      </c>
      <c r="R22" s="359">
        <v>167</v>
      </c>
      <c r="S22" s="359">
        <v>0</v>
      </c>
      <c r="T22" s="359">
        <v>0</v>
      </c>
    </row>
    <row r="23" spans="1:20" ht="27" customHeight="1">
      <c r="A23" s="261"/>
      <c r="B23" s="255" t="s">
        <v>36</v>
      </c>
      <c r="C23" s="255" t="s">
        <v>37</v>
      </c>
      <c r="D23" s="256" t="s">
        <v>38</v>
      </c>
      <c r="E23" s="262">
        <f>F23+G23+H23</f>
        <v>5000</v>
      </c>
      <c r="F23" s="262">
        <v>2900</v>
      </c>
      <c r="G23" s="262"/>
      <c r="H23" s="262">
        <v>2100</v>
      </c>
      <c r="I23" s="262">
        <f t="shared" si="13"/>
        <v>5030</v>
      </c>
      <c r="J23" s="262">
        <v>2900</v>
      </c>
      <c r="K23" s="262">
        <v>0</v>
      </c>
      <c r="L23" s="262">
        <v>2130</v>
      </c>
      <c r="M23" s="262">
        <f t="shared" si="15"/>
        <v>5200</v>
      </c>
      <c r="N23" s="262">
        <v>2900</v>
      </c>
      <c r="O23" s="262"/>
      <c r="P23" s="262">
        <v>2300</v>
      </c>
      <c r="Q23" s="262">
        <f t="shared" si="17"/>
        <v>5200</v>
      </c>
      <c r="R23" s="262">
        <v>2900</v>
      </c>
      <c r="S23" s="262"/>
      <c r="T23" s="262">
        <v>2300</v>
      </c>
    </row>
    <row r="24" spans="1:20" s="363" customFormat="1" ht="22.15" customHeight="1">
      <c r="A24" s="246"/>
      <c r="B24" s="255"/>
      <c r="C24" s="255" t="s">
        <v>354</v>
      </c>
      <c r="D24" s="258" t="s">
        <v>16</v>
      </c>
      <c r="E24" s="359">
        <f t="shared" ref="E24:E26" si="37">F24+G24+H24</f>
        <v>376</v>
      </c>
      <c r="F24" s="359">
        <f t="shared" ref="F24:H24" si="38">F25+F26</f>
        <v>376</v>
      </c>
      <c r="G24" s="359">
        <f t="shared" si="38"/>
        <v>0</v>
      </c>
      <c r="H24" s="359">
        <f t="shared" si="38"/>
        <v>0</v>
      </c>
      <c r="I24" s="359">
        <f t="shared" si="13"/>
        <v>376</v>
      </c>
      <c r="J24" s="359">
        <f t="shared" ref="J24:L24" si="39">J25+J26</f>
        <v>376</v>
      </c>
      <c r="K24" s="359">
        <f t="shared" si="39"/>
        <v>0</v>
      </c>
      <c r="L24" s="359">
        <f t="shared" si="39"/>
        <v>0</v>
      </c>
      <c r="M24" s="359">
        <f t="shared" si="15"/>
        <v>376</v>
      </c>
      <c r="N24" s="359">
        <f t="shared" ref="N24:P24" si="40">N25+N26</f>
        <v>376</v>
      </c>
      <c r="O24" s="359">
        <f t="shared" si="40"/>
        <v>0</v>
      </c>
      <c r="P24" s="359">
        <f t="shared" si="40"/>
        <v>0</v>
      </c>
      <c r="Q24" s="359">
        <f t="shared" si="17"/>
        <v>376</v>
      </c>
      <c r="R24" s="359">
        <f t="shared" ref="R24:T24" si="41">R25+R26</f>
        <v>376</v>
      </c>
      <c r="S24" s="359">
        <f t="shared" si="41"/>
        <v>0</v>
      </c>
      <c r="T24" s="359">
        <f t="shared" si="41"/>
        <v>0</v>
      </c>
    </row>
    <row r="25" spans="1:20" s="363" customFormat="1" ht="23.45" customHeight="1">
      <c r="A25" s="246"/>
      <c r="B25" s="255"/>
      <c r="C25" s="255" t="s">
        <v>354</v>
      </c>
      <c r="D25" s="258" t="s">
        <v>17</v>
      </c>
      <c r="E25" s="359">
        <f t="shared" si="37"/>
        <v>51</v>
      </c>
      <c r="F25" s="359">
        <v>51</v>
      </c>
      <c r="G25" s="359">
        <v>0</v>
      </c>
      <c r="H25" s="359">
        <v>0</v>
      </c>
      <c r="I25" s="359">
        <f t="shared" si="13"/>
        <v>51</v>
      </c>
      <c r="J25" s="359">
        <v>51</v>
      </c>
      <c r="K25" s="359">
        <v>0</v>
      </c>
      <c r="L25" s="359">
        <v>0</v>
      </c>
      <c r="M25" s="359">
        <f t="shared" si="15"/>
        <v>51</v>
      </c>
      <c r="N25" s="359">
        <v>51</v>
      </c>
      <c r="O25" s="359">
        <v>0</v>
      </c>
      <c r="P25" s="359">
        <v>0</v>
      </c>
      <c r="Q25" s="359">
        <f t="shared" si="17"/>
        <v>51</v>
      </c>
      <c r="R25" s="359">
        <v>51</v>
      </c>
      <c r="S25" s="359">
        <v>0</v>
      </c>
      <c r="T25" s="359">
        <v>0</v>
      </c>
    </row>
    <row r="26" spans="1:20" s="363" customFormat="1" ht="23.45" customHeight="1">
      <c r="A26" s="246"/>
      <c r="B26" s="255"/>
      <c r="C26" s="255" t="s">
        <v>354</v>
      </c>
      <c r="D26" s="258" t="s">
        <v>18</v>
      </c>
      <c r="E26" s="359">
        <f t="shared" si="37"/>
        <v>325</v>
      </c>
      <c r="F26" s="359">
        <v>325</v>
      </c>
      <c r="G26" s="359">
        <v>0</v>
      </c>
      <c r="H26" s="359">
        <v>0</v>
      </c>
      <c r="I26" s="359">
        <f t="shared" si="13"/>
        <v>325</v>
      </c>
      <c r="J26" s="359">
        <v>325</v>
      </c>
      <c r="K26" s="359">
        <v>0</v>
      </c>
      <c r="L26" s="359">
        <v>0</v>
      </c>
      <c r="M26" s="359">
        <f t="shared" si="15"/>
        <v>325</v>
      </c>
      <c r="N26" s="359">
        <v>325</v>
      </c>
      <c r="O26" s="359">
        <v>0</v>
      </c>
      <c r="P26" s="359">
        <v>0</v>
      </c>
      <c r="Q26" s="359">
        <f t="shared" si="17"/>
        <v>325</v>
      </c>
      <c r="R26" s="359">
        <v>325</v>
      </c>
      <c r="S26" s="359">
        <v>0</v>
      </c>
      <c r="T26" s="359">
        <v>0</v>
      </c>
    </row>
    <row r="27" spans="1:20" ht="24.6" customHeight="1">
      <c r="A27" s="246"/>
      <c r="B27" s="255" t="s">
        <v>42</v>
      </c>
      <c r="C27" s="255" t="s">
        <v>43</v>
      </c>
      <c r="D27" s="265" t="s">
        <v>44</v>
      </c>
      <c r="E27" s="257">
        <f>F27+G27+H27</f>
        <v>15035</v>
      </c>
      <c r="F27" s="257">
        <v>14435</v>
      </c>
      <c r="G27" s="257">
        <v>0</v>
      </c>
      <c r="H27" s="257">
        <v>600</v>
      </c>
      <c r="I27" s="257">
        <f t="shared" si="13"/>
        <v>15085</v>
      </c>
      <c r="J27" s="257">
        <v>14485</v>
      </c>
      <c r="K27" s="257">
        <v>0</v>
      </c>
      <c r="L27" s="257">
        <v>600</v>
      </c>
      <c r="M27" s="257">
        <f t="shared" si="15"/>
        <v>15075</v>
      </c>
      <c r="N27" s="257">
        <v>14475</v>
      </c>
      <c r="O27" s="257">
        <v>0</v>
      </c>
      <c r="P27" s="257">
        <v>600</v>
      </c>
      <c r="Q27" s="257">
        <f t="shared" si="17"/>
        <v>15075</v>
      </c>
      <c r="R27" s="257">
        <v>14475</v>
      </c>
      <c r="S27" s="257">
        <v>0</v>
      </c>
      <c r="T27" s="257">
        <v>600</v>
      </c>
    </row>
    <row r="28" spans="1:20" s="363" customFormat="1" ht="22.15" customHeight="1">
      <c r="A28" s="246"/>
      <c r="B28" s="255"/>
      <c r="C28" s="255" t="s">
        <v>354</v>
      </c>
      <c r="D28" s="258" t="s">
        <v>16</v>
      </c>
      <c r="E28" s="359">
        <f t="shared" ref="E28:E30" si="42">F28+G28+H28</f>
        <v>428</v>
      </c>
      <c r="F28" s="359">
        <f t="shared" ref="F28:H28" si="43">F29+F30</f>
        <v>428</v>
      </c>
      <c r="G28" s="359">
        <f t="shared" si="43"/>
        <v>0</v>
      </c>
      <c r="H28" s="359">
        <f t="shared" si="43"/>
        <v>0</v>
      </c>
      <c r="I28" s="359">
        <f t="shared" si="13"/>
        <v>428</v>
      </c>
      <c r="J28" s="359">
        <f t="shared" ref="J28:L28" si="44">J29+J30</f>
        <v>428</v>
      </c>
      <c r="K28" s="359">
        <f t="shared" si="44"/>
        <v>0</v>
      </c>
      <c r="L28" s="359">
        <f t="shared" si="44"/>
        <v>0</v>
      </c>
      <c r="M28" s="359">
        <f t="shared" si="15"/>
        <v>428</v>
      </c>
      <c r="N28" s="359">
        <f t="shared" ref="N28:P28" si="45">N29+N30</f>
        <v>428</v>
      </c>
      <c r="O28" s="359">
        <f t="shared" si="45"/>
        <v>0</v>
      </c>
      <c r="P28" s="359">
        <f t="shared" si="45"/>
        <v>0</v>
      </c>
      <c r="Q28" s="359">
        <f t="shared" si="17"/>
        <v>428</v>
      </c>
      <c r="R28" s="359">
        <f t="shared" ref="R28:T28" si="46">R29+R30</f>
        <v>428</v>
      </c>
      <c r="S28" s="359">
        <f t="shared" si="46"/>
        <v>0</v>
      </c>
      <c r="T28" s="359">
        <f t="shared" si="46"/>
        <v>0</v>
      </c>
    </row>
    <row r="29" spans="1:20" s="363" customFormat="1" ht="23.45" customHeight="1">
      <c r="A29" s="246"/>
      <c r="B29" s="255"/>
      <c r="C29" s="255" t="s">
        <v>354</v>
      </c>
      <c r="D29" s="258" t="s">
        <v>17</v>
      </c>
      <c r="E29" s="359">
        <f t="shared" si="42"/>
        <v>29</v>
      </c>
      <c r="F29" s="359">
        <v>29</v>
      </c>
      <c r="G29" s="359">
        <v>0</v>
      </c>
      <c r="H29" s="359">
        <v>0</v>
      </c>
      <c r="I29" s="359">
        <f t="shared" si="13"/>
        <v>29</v>
      </c>
      <c r="J29" s="359">
        <v>29</v>
      </c>
      <c r="K29" s="359">
        <v>0</v>
      </c>
      <c r="L29" s="359">
        <v>0</v>
      </c>
      <c r="M29" s="359">
        <f t="shared" si="15"/>
        <v>29</v>
      </c>
      <c r="N29" s="359">
        <v>29</v>
      </c>
      <c r="O29" s="359">
        <v>0</v>
      </c>
      <c r="P29" s="359">
        <v>0</v>
      </c>
      <c r="Q29" s="359">
        <f t="shared" si="17"/>
        <v>29</v>
      </c>
      <c r="R29" s="359">
        <v>29</v>
      </c>
      <c r="S29" s="359">
        <v>0</v>
      </c>
      <c r="T29" s="359">
        <v>0</v>
      </c>
    </row>
    <row r="30" spans="1:20" s="363" customFormat="1" ht="23.45" customHeight="1">
      <c r="A30" s="246"/>
      <c r="B30" s="255"/>
      <c r="C30" s="255" t="s">
        <v>354</v>
      </c>
      <c r="D30" s="258" t="s">
        <v>18</v>
      </c>
      <c r="E30" s="359">
        <f t="shared" si="42"/>
        <v>399</v>
      </c>
      <c r="F30" s="359">
        <v>399</v>
      </c>
      <c r="G30" s="359">
        <v>0</v>
      </c>
      <c r="H30" s="359">
        <v>0</v>
      </c>
      <c r="I30" s="359">
        <f t="shared" si="13"/>
        <v>399</v>
      </c>
      <c r="J30" s="359">
        <v>399</v>
      </c>
      <c r="K30" s="359">
        <v>0</v>
      </c>
      <c r="L30" s="359">
        <v>0</v>
      </c>
      <c r="M30" s="359">
        <f t="shared" si="15"/>
        <v>399</v>
      </c>
      <c r="N30" s="359">
        <v>399</v>
      </c>
      <c r="O30" s="359">
        <v>0</v>
      </c>
      <c r="P30" s="359">
        <v>0</v>
      </c>
      <c r="Q30" s="359">
        <f t="shared" si="17"/>
        <v>399</v>
      </c>
      <c r="R30" s="359">
        <v>399</v>
      </c>
      <c r="S30" s="359">
        <v>0</v>
      </c>
      <c r="T30" s="359">
        <v>0</v>
      </c>
    </row>
    <row r="31" spans="1:20" s="386" customFormat="1" ht="24.6" customHeight="1">
      <c r="A31" s="246"/>
      <c r="B31" s="255" t="s">
        <v>749</v>
      </c>
      <c r="C31" s="255">
        <v>1.5</v>
      </c>
      <c r="D31" s="265" t="s">
        <v>734</v>
      </c>
      <c r="E31" s="257">
        <f>F31+G31+H31</f>
        <v>360</v>
      </c>
      <c r="F31" s="257">
        <f>255+105</f>
        <v>360</v>
      </c>
      <c r="G31" s="257"/>
      <c r="H31" s="257"/>
      <c r="I31" s="257">
        <f>J31+K31+L31</f>
        <v>360</v>
      </c>
      <c r="J31" s="257">
        <f>255+105</f>
        <v>360</v>
      </c>
      <c r="K31" s="257"/>
      <c r="L31" s="257"/>
      <c r="M31" s="257">
        <f>N31+O31+P31</f>
        <v>360</v>
      </c>
      <c r="N31" s="257">
        <f>255+105</f>
        <v>360</v>
      </c>
      <c r="O31" s="257"/>
      <c r="P31" s="257"/>
      <c r="Q31" s="257">
        <f>R31+S31+T31</f>
        <v>360</v>
      </c>
      <c r="R31" s="257">
        <f>255+105</f>
        <v>360</v>
      </c>
      <c r="S31" s="257"/>
      <c r="T31" s="257"/>
    </row>
    <row r="32" spans="1:20" ht="18" customHeight="1">
      <c r="A32" s="246"/>
      <c r="B32" s="266" t="s">
        <v>31</v>
      </c>
      <c r="C32" s="266" t="s">
        <v>47</v>
      </c>
      <c r="D32" s="252" t="s">
        <v>32</v>
      </c>
      <c r="E32" s="253">
        <f>F32+G32+H32</f>
        <v>718245</v>
      </c>
      <c r="F32" s="253">
        <f>F36+F37+F55+F59+F65+F66+F67+F68+F69+F70+F63+F80+F81</f>
        <v>717445</v>
      </c>
      <c r="G32" s="253">
        <f t="shared" ref="G32:H32" si="47">G36+G37+G55+G59+G65+G66+G67+G68+G69+G70+G63+G80+G81</f>
        <v>0</v>
      </c>
      <c r="H32" s="253">
        <f t="shared" si="47"/>
        <v>800</v>
      </c>
      <c r="I32" s="253">
        <f>J32+K32+L32</f>
        <v>778551</v>
      </c>
      <c r="J32" s="253">
        <f>J36+J37+J55+J59+J65+J66+J67+J68+J69+J70+J63+J80+J81</f>
        <v>778145</v>
      </c>
      <c r="K32" s="253">
        <f t="shared" ref="K32:L32" si="48">K36+K37+K55+K59+K65+K66+K67+K68+K69+K70+K63+K80+K81</f>
        <v>0</v>
      </c>
      <c r="L32" s="253">
        <f t="shared" si="48"/>
        <v>406</v>
      </c>
      <c r="M32" s="253">
        <f>N32+O32+P32</f>
        <v>865407</v>
      </c>
      <c r="N32" s="253">
        <f>N36+N37+N55+N59+N65+N66+N67+N68+N69+N70+N63+N80+N81</f>
        <v>864985</v>
      </c>
      <c r="O32" s="253">
        <f t="shared" ref="O32:P32" si="49">O36+O37+O55+O59+O65+O66+O67+O68+O69+O70+O63+O80+O81</f>
        <v>0</v>
      </c>
      <c r="P32" s="253">
        <f t="shared" si="49"/>
        <v>422</v>
      </c>
      <c r="Q32" s="253">
        <f>R32+S32+T32</f>
        <v>1048096</v>
      </c>
      <c r="R32" s="253">
        <f>R36+R37+R55+R59+R65+R66+R67+R68+R69+R70+R63+R80+R81</f>
        <v>1047752</v>
      </c>
      <c r="S32" s="253">
        <f t="shared" ref="S32:T32" si="50">S36+S37+S55+S59+S65+S66+S67+S68+S69+S70+S63+S80+S81</f>
        <v>0</v>
      </c>
      <c r="T32" s="253">
        <f t="shared" si="50"/>
        <v>344</v>
      </c>
    </row>
    <row r="33" spans="1:20" s="363" customFormat="1" ht="19.899999999999999" customHeight="1">
      <c r="A33" s="246"/>
      <c r="B33" s="251"/>
      <c r="C33" s="251" t="s">
        <v>354</v>
      </c>
      <c r="D33" s="254" t="s">
        <v>16</v>
      </c>
      <c r="E33" s="358">
        <f t="shared" ref="E33:E35" si="51">F33+G33+H33</f>
        <v>3202</v>
      </c>
      <c r="F33" s="358">
        <f>F38+F56</f>
        <v>3202</v>
      </c>
      <c r="G33" s="358">
        <f t="shared" ref="G33:H33" si="52">G34+G35</f>
        <v>0</v>
      </c>
      <c r="H33" s="358">
        <f t="shared" si="52"/>
        <v>0</v>
      </c>
      <c r="I33" s="358">
        <f t="shared" si="13"/>
        <v>3202</v>
      </c>
      <c r="J33" s="358">
        <f>J38+J56</f>
        <v>3202</v>
      </c>
      <c r="K33" s="358">
        <f t="shared" ref="K33:L33" si="53">K34+K35</f>
        <v>0</v>
      </c>
      <c r="L33" s="358">
        <f t="shared" si="53"/>
        <v>0</v>
      </c>
      <c r="M33" s="358">
        <f t="shared" si="15"/>
        <v>3202</v>
      </c>
      <c r="N33" s="358">
        <f>N38+N56</f>
        <v>3202</v>
      </c>
      <c r="O33" s="358">
        <f t="shared" ref="O33:P33" si="54">O34+O35</f>
        <v>0</v>
      </c>
      <c r="P33" s="358">
        <f t="shared" si="54"/>
        <v>0</v>
      </c>
      <c r="Q33" s="358">
        <f t="shared" si="17"/>
        <v>3202</v>
      </c>
      <c r="R33" s="358">
        <f>R38+R56</f>
        <v>3202</v>
      </c>
      <c r="S33" s="358">
        <f t="shared" ref="S33:T33" si="55">S34+S35</f>
        <v>0</v>
      </c>
      <c r="T33" s="358">
        <f t="shared" si="55"/>
        <v>0</v>
      </c>
    </row>
    <row r="34" spans="1:20" s="363" customFormat="1" ht="24" customHeight="1">
      <c r="A34" s="246"/>
      <c r="B34" s="251"/>
      <c r="C34" s="251" t="s">
        <v>354</v>
      </c>
      <c r="D34" s="254" t="s">
        <v>17</v>
      </c>
      <c r="E34" s="358">
        <f t="shared" si="51"/>
        <v>111</v>
      </c>
      <c r="F34" s="358">
        <f t="shared" ref="F34:F35" si="56">F39+F57</f>
        <v>111</v>
      </c>
      <c r="G34" s="358">
        <v>0</v>
      </c>
      <c r="H34" s="358">
        <v>0</v>
      </c>
      <c r="I34" s="358">
        <f t="shared" si="13"/>
        <v>111</v>
      </c>
      <c r="J34" s="358">
        <f t="shared" ref="J34:J35" si="57">J39+J57</f>
        <v>111</v>
      </c>
      <c r="K34" s="358">
        <v>0</v>
      </c>
      <c r="L34" s="358">
        <v>0</v>
      </c>
      <c r="M34" s="358">
        <f t="shared" si="15"/>
        <v>111</v>
      </c>
      <c r="N34" s="358">
        <f t="shared" ref="N34:N35" si="58">N39+N57</f>
        <v>111</v>
      </c>
      <c r="O34" s="358">
        <v>0</v>
      </c>
      <c r="P34" s="358">
        <v>0</v>
      </c>
      <c r="Q34" s="358">
        <f t="shared" si="17"/>
        <v>111</v>
      </c>
      <c r="R34" s="358">
        <f t="shared" ref="R34:R35" si="59">R39+R57</f>
        <v>111</v>
      </c>
      <c r="S34" s="358">
        <v>0</v>
      </c>
      <c r="T34" s="358">
        <v>0</v>
      </c>
    </row>
    <row r="35" spans="1:20" s="363" customFormat="1" ht="24" customHeight="1">
      <c r="A35" s="246"/>
      <c r="B35" s="251"/>
      <c r="C35" s="251" t="s">
        <v>354</v>
      </c>
      <c r="D35" s="254" t="s">
        <v>18</v>
      </c>
      <c r="E35" s="358">
        <f t="shared" si="51"/>
        <v>3091</v>
      </c>
      <c r="F35" s="358">
        <f t="shared" si="56"/>
        <v>3091</v>
      </c>
      <c r="G35" s="358">
        <v>0</v>
      </c>
      <c r="H35" s="358">
        <v>0</v>
      </c>
      <c r="I35" s="358">
        <f t="shared" si="13"/>
        <v>3091</v>
      </c>
      <c r="J35" s="358">
        <f t="shared" si="57"/>
        <v>3091</v>
      </c>
      <c r="K35" s="358">
        <v>0</v>
      </c>
      <c r="L35" s="358">
        <v>0</v>
      </c>
      <c r="M35" s="358">
        <f t="shared" si="15"/>
        <v>3091</v>
      </c>
      <c r="N35" s="358">
        <f t="shared" si="58"/>
        <v>3091</v>
      </c>
      <c r="O35" s="358">
        <v>0</v>
      </c>
      <c r="P35" s="358">
        <v>0</v>
      </c>
      <c r="Q35" s="358">
        <f t="shared" si="17"/>
        <v>3091</v>
      </c>
      <c r="R35" s="358">
        <f t="shared" si="59"/>
        <v>3091</v>
      </c>
      <c r="S35" s="358">
        <v>0</v>
      </c>
      <c r="T35" s="358">
        <v>0</v>
      </c>
    </row>
    <row r="36" spans="1:20" ht="27" customHeight="1">
      <c r="A36" s="268"/>
      <c r="B36" s="255" t="s">
        <v>56</v>
      </c>
      <c r="C36" s="255" t="s">
        <v>57</v>
      </c>
      <c r="D36" s="259" t="s">
        <v>58</v>
      </c>
      <c r="E36" s="262">
        <f>F36+G36+H36</f>
        <v>634135</v>
      </c>
      <c r="F36" s="269">
        <f>633500+635</f>
        <v>634135</v>
      </c>
      <c r="G36" s="262">
        <v>0</v>
      </c>
      <c r="H36" s="262">
        <v>0</v>
      </c>
      <c r="I36" s="262">
        <f t="shared" si="13"/>
        <v>694085</v>
      </c>
      <c r="J36" s="269">
        <v>694085</v>
      </c>
      <c r="K36" s="262"/>
      <c r="L36" s="262">
        <v>0</v>
      </c>
      <c r="M36" s="262">
        <f t="shared" si="15"/>
        <v>788785</v>
      </c>
      <c r="N36" s="269">
        <v>788785</v>
      </c>
      <c r="O36" s="262">
        <v>0</v>
      </c>
      <c r="P36" s="262">
        <v>0</v>
      </c>
      <c r="Q36" s="262">
        <f t="shared" si="17"/>
        <v>969752</v>
      </c>
      <c r="R36" s="269">
        <v>969752</v>
      </c>
      <c r="S36" s="262">
        <v>0</v>
      </c>
      <c r="T36" s="262">
        <v>0</v>
      </c>
    </row>
    <row r="37" spans="1:20" ht="28.5">
      <c r="A37" s="268"/>
      <c r="B37" s="255" t="s">
        <v>59</v>
      </c>
      <c r="C37" s="255" t="s">
        <v>60</v>
      </c>
      <c r="D37" s="259" t="s">
        <v>61</v>
      </c>
      <c r="E37" s="262">
        <f>F37+G37+H37</f>
        <v>12585</v>
      </c>
      <c r="F37" s="262">
        <f>F41+F42+F43+F44+F45+F46+F47+F48+F49+F50+F51+F52+F53+F54</f>
        <v>11910</v>
      </c>
      <c r="G37" s="262">
        <f t="shared" ref="G37:H37" si="60">G41+G42+G43+G44+G45+G46+G47+G48+G49+G50+G51+G52+G53+G54</f>
        <v>0</v>
      </c>
      <c r="H37" s="262">
        <f t="shared" si="60"/>
        <v>675</v>
      </c>
      <c r="I37" s="262">
        <f t="shared" si="13"/>
        <v>12160</v>
      </c>
      <c r="J37" s="262">
        <v>11910</v>
      </c>
      <c r="K37" s="262">
        <f t="shared" ref="K37:L37" si="61">SUM(K41:K54)</f>
        <v>0</v>
      </c>
      <c r="L37" s="262">
        <f t="shared" si="61"/>
        <v>250</v>
      </c>
      <c r="M37" s="262">
        <f t="shared" si="15"/>
        <v>12160</v>
      </c>
      <c r="N37" s="262">
        <v>11910</v>
      </c>
      <c r="O37" s="262">
        <f t="shared" ref="O37:P37" si="62">SUM(O41:O54)</f>
        <v>0</v>
      </c>
      <c r="P37" s="262">
        <f t="shared" si="62"/>
        <v>250</v>
      </c>
      <c r="Q37" s="262">
        <f t="shared" si="17"/>
        <v>12160</v>
      </c>
      <c r="R37" s="262">
        <v>11910</v>
      </c>
      <c r="S37" s="262">
        <f t="shared" ref="S37:T37" si="63">SUM(S41:S54)</f>
        <v>0</v>
      </c>
      <c r="T37" s="262">
        <f t="shared" si="63"/>
        <v>250</v>
      </c>
    </row>
    <row r="38" spans="1:20" s="363" customFormat="1" ht="22.15" customHeight="1">
      <c r="A38" s="246"/>
      <c r="B38" s="255"/>
      <c r="C38" s="255" t="s">
        <v>354</v>
      </c>
      <c r="D38" s="258" t="s">
        <v>16</v>
      </c>
      <c r="E38" s="359">
        <f t="shared" ref="E38:E40" si="64">F38+G38+H38</f>
        <v>1546</v>
      </c>
      <c r="F38" s="359">
        <f t="shared" ref="F38:H38" si="65">F39+F40</f>
        <v>1546</v>
      </c>
      <c r="G38" s="359">
        <f t="shared" si="65"/>
        <v>0</v>
      </c>
      <c r="H38" s="359">
        <f t="shared" si="65"/>
        <v>0</v>
      </c>
      <c r="I38" s="359">
        <f t="shared" si="13"/>
        <v>1546</v>
      </c>
      <c r="J38" s="359">
        <f t="shared" ref="J38:L38" si="66">J39+J40</f>
        <v>1546</v>
      </c>
      <c r="K38" s="359">
        <f t="shared" si="66"/>
        <v>0</v>
      </c>
      <c r="L38" s="359">
        <f t="shared" si="66"/>
        <v>0</v>
      </c>
      <c r="M38" s="359">
        <f t="shared" si="15"/>
        <v>1546</v>
      </c>
      <c r="N38" s="359">
        <f t="shared" ref="N38:P38" si="67">N39+N40</f>
        <v>1546</v>
      </c>
      <c r="O38" s="359">
        <f t="shared" si="67"/>
        <v>0</v>
      </c>
      <c r="P38" s="359">
        <f t="shared" si="67"/>
        <v>0</v>
      </c>
      <c r="Q38" s="359">
        <f t="shared" si="17"/>
        <v>1546</v>
      </c>
      <c r="R38" s="359">
        <f t="shared" ref="R38:T38" si="68">R39+R40</f>
        <v>1546</v>
      </c>
      <c r="S38" s="359">
        <f t="shared" si="68"/>
        <v>0</v>
      </c>
      <c r="T38" s="359">
        <f t="shared" si="68"/>
        <v>0</v>
      </c>
    </row>
    <row r="39" spans="1:20" s="363" customFormat="1" ht="23.45" customHeight="1">
      <c r="A39" s="246"/>
      <c r="B39" s="255"/>
      <c r="C39" s="255" t="s">
        <v>354</v>
      </c>
      <c r="D39" s="258" t="s">
        <v>17</v>
      </c>
      <c r="E39" s="359">
        <f t="shared" si="64"/>
        <v>25</v>
      </c>
      <c r="F39" s="359">
        <v>25</v>
      </c>
      <c r="G39" s="359">
        <v>0</v>
      </c>
      <c r="H39" s="359">
        <v>0</v>
      </c>
      <c r="I39" s="359">
        <f t="shared" si="13"/>
        <v>25</v>
      </c>
      <c r="J39" s="359">
        <v>25</v>
      </c>
      <c r="K39" s="359">
        <v>0</v>
      </c>
      <c r="L39" s="359">
        <v>0</v>
      </c>
      <c r="M39" s="359">
        <f t="shared" si="15"/>
        <v>25</v>
      </c>
      <c r="N39" s="359">
        <v>25</v>
      </c>
      <c r="O39" s="359">
        <v>0</v>
      </c>
      <c r="P39" s="359">
        <v>0</v>
      </c>
      <c r="Q39" s="359">
        <f t="shared" si="17"/>
        <v>25</v>
      </c>
      <c r="R39" s="359">
        <v>25</v>
      </c>
      <c r="S39" s="359">
        <v>0</v>
      </c>
      <c r="T39" s="359">
        <v>0</v>
      </c>
    </row>
    <row r="40" spans="1:20" s="363" customFormat="1" ht="23.45" customHeight="1">
      <c r="A40" s="246"/>
      <c r="B40" s="255"/>
      <c r="C40" s="255" t="s">
        <v>354</v>
      </c>
      <c r="D40" s="258" t="s">
        <v>18</v>
      </c>
      <c r="E40" s="359">
        <f t="shared" si="64"/>
        <v>1521</v>
      </c>
      <c r="F40" s="359">
        <v>1521</v>
      </c>
      <c r="G40" s="359">
        <v>0</v>
      </c>
      <c r="H40" s="359">
        <v>0</v>
      </c>
      <c r="I40" s="359">
        <f t="shared" si="13"/>
        <v>1521</v>
      </c>
      <c r="J40" s="359">
        <v>1521</v>
      </c>
      <c r="K40" s="359">
        <v>0</v>
      </c>
      <c r="L40" s="359">
        <v>0</v>
      </c>
      <c r="M40" s="359">
        <f t="shared" si="15"/>
        <v>1521</v>
      </c>
      <c r="N40" s="359">
        <v>1521</v>
      </c>
      <c r="O40" s="359">
        <v>0</v>
      </c>
      <c r="P40" s="359">
        <v>0</v>
      </c>
      <c r="Q40" s="359">
        <f t="shared" si="17"/>
        <v>1521</v>
      </c>
      <c r="R40" s="359">
        <v>1521</v>
      </c>
      <c r="S40" s="359">
        <v>0</v>
      </c>
      <c r="T40" s="359">
        <v>0</v>
      </c>
    </row>
    <row r="41" spans="1:20" ht="25.5" customHeight="1">
      <c r="A41" s="268"/>
      <c r="B41" s="255"/>
      <c r="C41" s="255" t="s">
        <v>62</v>
      </c>
      <c r="D41" s="270" t="s">
        <v>63</v>
      </c>
      <c r="E41" s="262">
        <f t="shared" ref="E41:E55" si="69">F41+G41+H41</f>
        <v>2470.0000000000005</v>
      </c>
      <c r="F41" s="271">
        <v>2470.0000000000005</v>
      </c>
      <c r="G41" s="271"/>
      <c r="H41" s="271"/>
      <c r="I41" s="262">
        <f t="shared" si="13"/>
        <v>2470.0000000000005</v>
      </c>
      <c r="J41" s="271">
        <v>2470.0000000000005</v>
      </c>
      <c r="K41" s="271"/>
      <c r="L41" s="271"/>
      <c r="M41" s="262">
        <f t="shared" si="15"/>
        <v>2470.0000000000005</v>
      </c>
      <c r="N41" s="271">
        <v>2470.0000000000005</v>
      </c>
      <c r="O41" s="271"/>
      <c r="P41" s="271"/>
      <c r="Q41" s="262">
        <f t="shared" si="17"/>
        <v>2470.0000000000005</v>
      </c>
      <c r="R41" s="271">
        <v>2470.0000000000005</v>
      </c>
      <c r="S41" s="271"/>
      <c r="T41" s="271"/>
    </row>
    <row r="42" spans="1:20" ht="33" customHeight="1">
      <c r="A42" s="268"/>
      <c r="B42" s="255"/>
      <c r="C42" s="255" t="s">
        <v>64</v>
      </c>
      <c r="D42" s="270" t="s">
        <v>65</v>
      </c>
      <c r="E42" s="262">
        <f t="shared" si="69"/>
        <v>2845</v>
      </c>
      <c r="F42" s="271">
        <v>2845</v>
      </c>
      <c r="G42" s="271"/>
      <c r="H42" s="271"/>
      <c r="I42" s="262">
        <f t="shared" si="13"/>
        <v>2845</v>
      </c>
      <c r="J42" s="271">
        <v>2845</v>
      </c>
      <c r="K42" s="271"/>
      <c r="L42" s="271"/>
      <c r="M42" s="262">
        <f t="shared" si="15"/>
        <v>2845</v>
      </c>
      <c r="N42" s="271">
        <v>2845</v>
      </c>
      <c r="O42" s="271"/>
      <c r="P42" s="271"/>
      <c r="Q42" s="262">
        <f t="shared" si="17"/>
        <v>2845</v>
      </c>
      <c r="R42" s="271">
        <v>2845</v>
      </c>
      <c r="S42" s="271"/>
      <c r="T42" s="271"/>
    </row>
    <row r="43" spans="1:20" ht="21.75" customHeight="1">
      <c r="A43" s="268"/>
      <c r="B43" s="255"/>
      <c r="C43" s="255" t="s">
        <v>66</v>
      </c>
      <c r="D43" s="270" t="s">
        <v>67</v>
      </c>
      <c r="E43" s="262">
        <f t="shared" si="69"/>
        <v>2165</v>
      </c>
      <c r="F43" s="271">
        <v>2165</v>
      </c>
      <c r="G43" s="271"/>
      <c r="H43" s="271"/>
      <c r="I43" s="262">
        <f t="shared" si="13"/>
        <v>2165</v>
      </c>
      <c r="J43" s="271">
        <v>2165</v>
      </c>
      <c r="K43" s="271"/>
      <c r="L43" s="271"/>
      <c r="M43" s="262">
        <f t="shared" si="15"/>
        <v>2165</v>
      </c>
      <c r="N43" s="271">
        <v>2165</v>
      </c>
      <c r="O43" s="271"/>
      <c r="P43" s="271"/>
      <c r="Q43" s="262">
        <f t="shared" si="17"/>
        <v>2165</v>
      </c>
      <c r="R43" s="271">
        <v>2165</v>
      </c>
      <c r="S43" s="271"/>
      <c r="T43" s="271"/>
    </row>
    <row r="44" spans="1:20" ht="21" customHeight="1">
      <c r="A44" s="268"/>
      <c r="B44" s="255"/>
      <c r="C44" s="255" t="s">
        <v>68</v>
      </c>
      <c r="D44" s="270" t="s">
        <v>69</v>
      </c>
      <c r="E44" s="262">
        <f t="shared" si="69"/>
        <v>557</v>
      </c>
      <c r="F44" s="271">
        <v>557</v>
      </c>
      <c r="G44" s="271"/>
      <c r="H44" s="271"/>
      <c r="I44" s="262">
        <f t="shared" si="13"/>
        <v>557</v>
      </c>
      <c r="J44" s="271">
        <v>557</v>
      </c>
      <c r="K44" s="271"/>
      <c r="L44" s="271"/>
      <c r="M44" s="262">
        <f t="shared" si="15"/>
        <v>557</v>
      </c>
      <c r="N44" s="271">
        <v>557</v>
      </c>
      <c r="O44" s="271"/>
      <c r="P44" s="271"/>
      <c r="Q44" s="262">
        <f t="shared" si="17"/>
        <v>557</v>
      </c>
      <c r="R44" s="271">
        <v>557</v>
      </c>
      <c r="S44" s="271"/>
      <c r="T44" s="271"/>
    </row>
    <row r="45" spans="1:20" ht="35.25" customHeight="1">
      <c r="A45" s="268"/>
      <c r="B45" s="255"/>
      <c r="C45" s="255" t="s">
        <v>70</v>
      </c>
      <c r="D45" s="270" t="s">
        <v>71</v>
      </c>
      <c r="E45" s="262">
        <f t="shared" si="69"/>
        <v>142</v>
      </c>
      <c r="F45" s="271">
        <v>142</v>
      </c>
      <c r="G45" s="271"/>
      <c r="H45" s="271"/>
      <c r="I45" s="262">
        <f t="shared" si="13"/>
        <v>142</v>
      </c>
      <c r="J45" s="271">
        <v>142</v>
      </c>
      <c r="K45" s="271"/>
      <c r="L45" s="271"/>
      <c r="M45" s="262">
        <f t="shared" si="15"/>
        <v>142</v>
      </c>
      <c r="N45" s="271">
        <v>142</v>
      </c>
      <c r="O45" s="271"/>
      <c r="P45" s="271"/>
      <c r="Q45" s="262">
        <f t="shared" si="17"/>
        <v>142</v>
      </c>
      <c r="R45" s="271">
        <v>142</v>
      </c>
      <c r="S45" s="271"/>
      <c r="T45" s="271"/>
    </row>
    <row r="46" spans="1:20" ht="33" customHeight="1">
      <c r="A46" s="268"/>
      <c r="B46" s="255"/>
      <c r="C46" s="255" t="s">
        <v>72</v>
      </c>
      <c r="D46" s="270" t="s">
        <v>73</v>
      </c>
      <c r="E46" s="262">
        <f t="shared" si="69"/>
        <v>326</v>
      </c>
      <c r="F46" s="271">
        <v>326</v>
      </c>
      <c r="G46" s="271"/>
      <c r="H46" s="271"/>
      <c r="I46" s="262">
        <f t="shared" si="13"/>
        <v>326</v>
      </c>
      <c r="J46" s="271">
        <v>326</v>
      </c>
      <c r="K46" s="271"/>
      <c r="L46" s="271"/>
      <c r="M46" s="262">
        <f t="shared" si="15"/>
        <v>326</v>
      </c>
      <c r="N46" s="271">
        <v>326</v>
      </c>
      <c r="O46" s="271"/>
      <c r="P46" s="271"/>
      <c r="Q46" s="262">
        <f t="shared" si="17"/>
        <v>326</v>
      </c>
      <c r="R46" s="271">
        <v>326</v>
      </c>
      <c r="S46" s="271"/>
      <c r="T46" s="271"/>
    </row>
    <row r="47" spans="1:20" ht="33.75" customHeight="1">
      <c r="A47" s="268"/>
      <c r="B47" s="255"/>
      <c r="C47" s="255" t="s">
        <v>74</v>
      </c>
      <c r="D47" s="270" t="s">
        <v>75</v>
      </c>
      <c r="E47" s="262">
        <f t="shared" si="69"/>
        <v>55</v>
      </c>
      <c r="F47" s="271">
        <v>55</v>
      </c>
      <c r="G47" s="271"/>
      <c r="H47" s="271"/>
      <c r="I47" s="262">
        <f t="shared" si="13"/>
        <v>55</v>
      </c>
      <c r="J47" s="271">
        <v>55</v>
      </c>
      <c r="K47" s="271"/>
      <c r="L47" s="271"/>
      <c r="M47" s="262">
        <f t="shared" si="15"/>
        <v>55</v>
      </c>
      <c r="N47" s="271">
        <v>55</v>
      </c>
      <c r="O47" s="271"/>
      <c r="P47" s="271"/>
      <c r="Q47" s="262">
        <f t="shared" si="17"/>
        <v>55</v>
      </c>
      <c r="R47" s="271">
        <v>55</v>
      </c>
      <c r="S47" s="271"/>
      <c r="T47" s="271"/>
    </row>
    <row r="48" spans="1:20" ht="42.75" customHeight="1">
      <c r="A48" s="268"/>
      <c r="B48" s="255"/>
      <c r="C48" s="255" t="s">
        <v>76</v>
      </c>
      <c r="D48" s="270" t="s">
        <v>77</v>
      </c>
      <c r="E48" s="262">
        <f t="shared" si="69"/>
        <v>354</v>
      </c>
      <c r="F48" s="271">
        <v>354</v>
      </c>
      <c r="G48" s="271"/>
      <c r="H48" s="271"/>
      <c r="I48" s="262">
        <f t="shared" si="13"/>
        <v>354</v>
      </c>
      <c r="J48" s="271">
        <v>354</v>
      </c>
      <c r="K48" s="271"/>
      <c r="L48" s="271"/>
      <c r="M48" s="262">
        <f t="shared" si="15"/>
        <v>354</v>
      </c>
      <c r="N48" s="271">
        <v>354</v>
      </c>
      <c r="O48" s="271"/>
      <c r="P48" s="271"/>
      <c r="Q48" s="262">
        <f t="shared" si="17"/>
        <v>354</v>
      </c>
      <c r="R48" s="271">
        <v>354</v>
      </c>
      <c r="S48" s="271"/>
      <c r="T48" s="271"/>
    </row>
    <row r="49" spans="1:20" ht="36.75" customHeight="1">
      <c r="A49" s="268"/>
      <c r="B49" s="255"/>
      <c r="C49" s="255" t="s">
        <v>78</v>
      </c>
      <c r="D49" s="270" t="s">
        <v>79</v>
      </c>
      <c r="E49" s="262">
        <f t="shared" si="69"/>
        <v>326</v>
      </c>
      <c r="F49" s="271">
        <v>326</v>
      </c>
      <c r="G49" s="271"/>
      <c r="H49" s="271"/>
      <c r="I49" s="262">
        <f t="shared" si="13"/>
        <v>326</v>
      </c>
      <c r="J49" s="271">
        <v>326</v>
      </c>
      <c r="K49" s="271"/>
      <c r="L49" s="271"/>
      <c r="M49" s="262">
        <f t="shared" si="15"/>
        <v>326</v>
      </c>
      <c r="N49" s="271">
        <v>326</v>
      </c>
      <c r="O49" s="271"/>
      <c r="P49" s="271"/>
      <c r="Q49" s="262">
        <f t="shared" si="17"/>
        <v>326</v>
      </c>
      <c r="R49" s="271">
        <v>326</v>
      </c>
      <c r="S49" s="271"/>
      <c r="T49" s="271"/>
    </row>
    <row r="50" spans="1:20" ht="27" customHeight="1">
      <c r="A50" s="268"/>
      <c r="B50" s="255"/>
      <c r="C50" s="255" t="s">
        <v>80</v>
      </c>
      <c r="D50" s="270" t="s">
        <v>81</v>
      </c>
      <c r="E50" s="262">
        <f t="shared" si="69"/>
        <v>110</v>
      </c>
      <c r="F50" s="271">
        <v>110</v>
      </c>
      <c r="G50" s="271"/>
      <c r="H50" s="271"/>
      <c r="I50" s="262">
        <f t="shared" si="13"/>
        <v>110</v>
      </c>
      <c r="J50" s="271">
        <v>110</v>
      </c>
      <c r="K50" s="271"/>
      <c r="L50" s="271"/>
      <c r="M50" s="262">
        <f t="shared" si="15"/>
        <v>110</v>
      </c>
      <c r="N50" s="271">
        <v>110</v>
      </c>
      <c r="O50" s="271"/>
      <c r="P50" s="271"/>
      <c r="Q50" s="262">
        <f t="shared" si="17"/>
        <v>110</v>
      </c>
      <c r="R50" s="271">
        <v>110</v>
      </c>
      <c r="S50" s="271"/>
      <c r="T50" s="271"/>
    </row>
    <row r="51" spans="1:20" ht="28.5" customHeight="1">
      <c r="A51" s="268"/>
      <c r="B51" s="255"/>
      <c r="C51" s="255" t="s">
        <v>82</v>
      </c>
      <c r="D51" s="270" t="s">
        <v>83</v>
      </c>
      <c r="E51" s="262">
        <f t="shared" si="69"/>
        <v>395</v>
      </c>
      <c r="F51" s="271">
        <v>395</v>
      </c>
      <c r="G51" s="271"/>
      <c r="H51" s="271"/>
      <c r="I51" s="262">
        <f t="shared" si="13"/>
        <v>395</v>
      </c>
      <c r="J51" s="271">
        <v>395</v>
      </c>
      <c r="K51" s="271"/>
      <c r="L51" s="271"/>
      <c r="M51" s="262">
        <f t="shared" si="15"/>
        <v>395</v>
      </c>
      <c r="N51" s="271">
        <v>395</v>
      </c>
      <c r="O51" s="271"/>
      <c r="P51" s="271"/>
      <c r="Q51" s="262">
        <f t="shared" si="17"/>
        <v>395</v>
      </c>
      <c r="R51" s="271">
        <v>395</v>
      </c>
      <c r="S51" s="271"/>
      <c r="T51" s="271"/>
    </row>
    <row r="52" spans="1:20" ht="20.25" customHeight="1">
      <c r="A52" s="268"/>
      <c r="B52" s="255"/>
      <c r="C52" s="255" t="s">
        <v>84</v>
      </c>
      <c r="D52" s="270" t="s">
        <v>85</v>
      </c>
      <c r="E52" s="262">
        <f t="shared" si="69"/>
        <v>200</v>
      </c>
      <c r="F52" s="271">
        <v>200</v>
      </c>
      <c r="G52" s="271"/>
      <c r="H52" s="271"/>
      <c r="I52" s="262">
        <f t="shared" si="13"/>
        <v>200</v>
      </c>
      <c r="J52" s="271">
        <v>200</v>
      </c>
      <c r="K52" s="271"/>
      <c r="L52" s="271"/>
      <c r="M52" s="262">
        <f t="shared" si="15"/>
        <v>200</v>
      </c>
      <c r="N52" s="271">
        <v>200</v>
      </c>
      <c r="O52" s="271"/>
      <c r="P52" s="271"/>
      <c r="Q52" s="262">
        <f t="shared" si="17"/>
        <v>200</v>
      </c>
      <c r="R52" s="271">
        <v>200</v>
      </c>
      <c r="S52" s="271"/>
      <c r="T52" s="271"/>
    </row>
    <row r="53" spans="1:20" ht="28.5">
      <c r="A53" s="268"/>
      <c r="B53" s="255"/>
      <c r="C53" s="255" t="s">
        <v>86</v>
      </c>
      <c r="D53" s="270" t="s">
        <v>87</v>
      </c>
      <c r="E53" s="262">
        <f t="shared" si="69"/>
        <v>1120</v>
      </c>
      <c r="F53" s="271">
        <v>720</v>
      </c>
      <c r="G53" s="271"/>
      <c r="H53" s="271">
        <v>400</v>
      </c>
      <c r="I53" s="262">
        <f t="shared" si="13"/>
        <v>720</v>
      </c>
      <c r="J53" s="271">
        <v>720</v>
      </c>
      <c r="K53" s="271"/>
      <c r="L53" s="271"/>
      <c r="M53" s="262">
        <f t="shared" si="15"/>
        <v>720</v>
      </c>
      <c r="N53" s="271">
        <v>720</v>
      </c>
      <c r="O53" s="271"/>
      <c r="P53" s="271"/>
      <c r="Q53" s="262">
        <f t="shared" si="17"/>
        <v>720</v>
      </c>
      <c r="R53" s="271">
        <v>720</v>
      </c>
      <c r="S53" s="271"/>
      <c r="T53" s="271"/>
    </row>
    <row r="54" spans="1:20" ht="23.25" customHeight="1">
      <c r="A54" s="268"/>
      <c r="B54" s="255"/>
      <c r="C54" s="255" t="s">
        <v>88</v>
      </c>
      <c r="D54" s="272" t="s">
        <v>89</v>
      </c>
      <c r="E54" s="262">
        <f t="shared" si="69"/>
        <v>1520</v>
      </c>
      <c r="F54" s="271">
        <v>1245</v>
      </c>
      <c r="G54" s="271"/>
      <c r="H54" s="271">
        <v>275</v>
      </c>
      <c r="I54" s="262">
        <f t="shared" si="13"/>
        <v>1495</v>
      </c>
      <c r="J54" s="271">
        <v>1245</v>
      </c>
      <c r="K54" s="271"/>
      <c r="L54" s="271">
        <v>250</v>
      </c>
      <c r="M54" s="262">
        <f t="shared" si="15"/>
        <v>1495</v>
      </c>
      <c r="N54" s="271">
        <v>1245</v>
      </c>
      <c r="O54" s="271"/>
      <c r="P54" s="271">
        <v>250</v>
      </c>
      <c r="Q54" s="262">
        <f t="shared" si="17"/>
        <v>1495</v>
      </c>
      <c r="R54" s="271">
        <v>1245</v>
      </c>
      <c r="S54" s="271"/>
      <c r="T54" s="271">
        <v>250</v>
      </c>
    </row>
    <row r="55" spans="1:20" ht="36" customHeight="1">
      <c r="A55" s="268"/>
      <c r="B55" s="255" t="s">
        <v>90</v>
      </c>
      <c r="C55" s="255" t="s">
        <v>91</v>
      </c>
      <c r="D55" s="273" t="s">
        <v>92</v>
      </c>
      <c r="E55" s="262">
        <f t="shared" si="69"/>
        <v>16115</v>
      </c>
      <c r="F55" s="269">
        <v>15990</v>
      </c>
      <c r="G55" s="262">
        <v>0</v>
      </c>
      <c r="H55" s="262">
        <v>125</v>
      </c>
      <c r="I55" s="262">
        <f t="shared" si="13"/>
        <v>16656</v>
      </c>
      <c r="J55" s="269">
        <v>16500</v>
      </c>
      <c r="K55" s="262">
        <v>0</v>
      </c>
      <c r="L55" s="262">
        <v>156</v>
      </c>
      <c r="M55" s="262">
        <f t="shared" si="15"/>
        <v>16712</v>
      </c>
      <c r="N55" s="269">
        <v>16540</v>
      </c>
      <c r="O55" s="262">
        <v>0</v>
      </c>
      <c r="P55" s="262">
        <v>172</v>
      </c>
      <c r="Q55" s="262">
        <f t="shared" si="17"/>
        <v>17434</v>
      </c>
      <c r="R55" s="269">
        <v>17340</v>
      </c>
      <c r="S55" s="262">
        <v>0</v>
      </c>
      <c r="T55" s="262">
        <v>94</v>
      </c>
    </row>
    <row r="56" spans="1:20" s="363" customFormat="1" ht="22.15" customHeight="1">
      <c r="A56" s="246"/>
      <c r="B56" s="255"/>
      <c r="C56" s="255" t="s">
        <v>354</v>
      </c>
      <c r="D56" s="258" t="s">
        <v>16</v>
      </c>
      <c r="E56" s="359">
        <f t="shared" ref="E56:E58" si="70">F56+G56+H56</f>
        <v>1656</v>
      </c>
      <c r="F56" s="359">
        <f t="shared" ref="F56:H56" si="71">F57+F58</f>
        <v>1656</v>
      </c>
      <c r="G56" s="359">
        <f t="shared" si="71"/>
        <v>0</v>
      </c>
      <c r="H56" s="359">
        <f t="shared" si="71"/>
        <v>0</v>
      </c>
      <c r="I56" s="359">
        <f t="shared" si="13"/>
        <v>1656</v>
      </c>
      <c r="J56" s="359">
        <f t="shared" ref="J56:L56" si="72">J57+J58</f>
        <v>1656</v>
      </c>
      <c r="K56" s="359">
        <f t="shared" si="72"/>
        <v>0</v>
      </c>
      <c r="L56" s="359">
        <f t="shared" si="72"/>
        <v>0</v>
      </c>
      <c r="M56" s="359">
        <f t="shared" si="15"/>
        <v>1656</v>
      </c>
      <c r="N56" s="359">
        <f t="shared" ref="N56:P56" si="73">N57+N58</f>
        <v>1656</v>
      </c>
      <c r="O56" s="359">
        <f t="shared" si="73"/>
        <v>0</v>
      </c>
      <c r="P56" s="359">
        <f t="shared" si="73"/>
        <v>0</v>
      </c>
      <c r="Q56" s="359">
        <f t="shared" si="17"/>
        <v>1656</v>
      </c>
      <c r="R56" s="359">
        <f t="shared" ref="R56:T56" si="74">R57+R58</f>
        <v>1656</v>
      </c>
      <c r="S56" s="359">
        <f t="shared" si="74"/>
        <v>0</v>
      </c>
      <c r="T56" s="359">
        <f t="shared" si="74"/>
        <v>0</v>
      </c>
    </row>
    <row r="57" spans="1:20" s="363" customFormat="1" ht="23.45" customHeight="1">
      <c r="A57" s="246"/>
      <c r="B57" s="255"/>
      <c r="C57" s="255" t="s">
        <v>354</v>
      </c>
      <c r="D57" s="258" t="s">
        <v>17</v>
      </c>
      <c r="E57" s="359">
        <f t="shared" si="70"/>
        <v>86</v>
      </c>
      <c r="F57" s="359">
        <v>86</v>
      </c>
      <c r="G57" s="359">
        <v>0</v>
      </c>
      <c r="H57" s="359">
        <v>0</v>
      </c>
      <c r="I57" s="359">
        <f t="shared" si="13"/>
        <v>86</v>
      </c>
      <c r="J57" s="359">
        <v>86</v>
      </c>
      <c r="K57" s="359">
        <v>0</v>
      </c>
      <c r="L57" s="359">
        <v>0</v>
      </c>
      <c r="M57" s="359">
        <f t="shared" si="15"/>
        <v>86</v>
      </c>
      <c r="N57" s="359">
        <v>86</v>
      </c>
      <c r="O57" s="359">
        <v>0</v>
      </c>
      <c r="P57" s="359">
        <v>0</v>
      </c>
      <c r="Q57" s="359">
        <f t="shared" si="17"/>
        <v>86</v>
      </c>
      <c r="R57" s="359">
        <v>86</v>
      </c>
      <c r="S57" s="359">
        <v>0</v>
      </c>
      <c r="T57" s="359">
        <v>0</v>
      </c>
    </row>
    <row r="58" spans="1:20" s="363" customFormat="1" ht="23.45" customHeight="1">
      <c r="A58" s="246"/>
      <c r="B58" s="255"/>
      <c r="C58" s="255" t="s">
        <v>354</v>
      </c>
      <c r="D58" s="258" t="s">
        <v>18</v>
      </c>
      <c r="E58" s="359">
        <f t="shared" si="70"/>
        <v>1570</v>
      </c>
      <c r="F58" s="359">
        <v>1570</v>
      </c>
      <c r="G58" s="359">
        <v>0</v>
      </c>
      <c r="H58" s="359">
        <v>0</v>
      </c>
      <c r="I58" s="359">
        <f t="shared" si="13"/>
        <v>1570</v>
      </c>
      <c r="J58" s="359">
        <v>1570</v>
      </c>
      <c r="K58" s="359">
        <v>0</v>
      </c>
      <c r="L58" s="359">
        <v>0</v>
      </c>
      <c r="M58" s="359">
        <f t="shared" si="15"/>
        <v>1570</v>
      </c>
      <c r="N58" s="359">
        <v>1570</v>
      </c>
      <c r="O58" s="359">
        <v>0</v>
      </c>
      <c r="P58" s="359">
        <v>0</v>
      </c>
      <c r="Q58" s="359">
        <f t="shared" si="17"/>
        <v>1570</v>
      </c>
      <c r="R58" s="359">
        <v>1570</v>
      </c>
      <c r="S58" s="359">
        <v>0</v>
      </c>
      <c r="T58" s="359">
        <v>0</v>
      </c>
    </row>
    <row r="59" spans="1:20" ht="29.45" customHeight="1">
      <c r="A59" s="274"/>
      <c r="B59" s="255" t="s">
        <v>93</v>
      </c>
      <c r="C59" s="255" t="s">
        <v>94</v>
      </c>
      <c r="D59" s="273" t="s">
        <v>95</v>
      </c>
      <c r="E59" s="257">
        <f>E60+E61+E62</f>
        <v>740</v>
      </c>
      <c r="F59" s="257">
        <f t="shared" ref="F59" si="75">F60+F61+F62</f>
        <v>740</v>
      </c>
      <c r="G59" s="257">
        <f t="shared" ref="G59" si="76">G60+G61+G62</f>
        <v>0</v>
      </c>
      <c r="H59" s="257">
        <f t="shared" ref="H59" si="77">H60+H61+H62</f>
        <v>0</v>
      </c>
      <c r="I59" s="257">
        <f>I60+I61+I62</f>
        <v>740</v>
      </c>
      <c r="J59" s="257">
        <v>740</v>
      </c>
      <c r="K59" s="257">
        <f t="shared" ref="K59" si="78">K60+K61+K62</f>
        <v>0</v>
      </c>
      <c r="L59" s="257">
        <f t="shared" ref="L59" si="79">L60+L61+L62</f>
        <v>0</v>
      </c>
      <c r="M59" s="257">
        <f>M60+M61+M62</f>
        <v>740</v>
      </c>
      <c r="N59" s="257">
        <v>740</v>
      </c>
      <c r="O59" s="257">
        <f t="shared" ref="O59:P59" si="80">O60+O61+O62</f>
        <v>0</v>
      </c>
      <c r="P59" s="257">
        <f t="shared" si="80"/>
        <v>0</v>
      </c>
      <c r="Q59" s="257">
        <f>Q60+Q61+Q62</f>
        <v>740</v>
      </c>
      <c r="R59" s="257">
        <v>740</v>
      </c>
      <c r="S59" s="257">
        <f t="shared" ref="S59" si="81">S60+S61+S62</f>
        <v>0</v>
      </c>
      <c r="T59" s="257">
        <f t="shared" ref="T59" si="82">T60+T61+T62</f>
        <v>0</v>
      </c>
    </row>
    <row r="60" spans="1:20" ht="31.5" customHeight="1">
      <c r="A60" s="268"/>
      <c r="B60" s="255"/>
      <c r="C60" s="255" t="s">
        <v>96</v>
      </c>
      <c r="D60" s="275" t="s">
        <v>97</v>
      </c>
      <c r="E60" s="262">
        <f t="shared" ref="E60:E71" si="83">F60+G60+H60</f>
        <v>190</v>
      </c>
      <c r="F60" s="271">
        <v>190</v>
      </c>
      <c r="G60" s="271"/>
      <c r="H60" s="271"/>
      <c r="I60" s="262">
        <f t="shared" si="13"/>
        <v>190</v>
      </c>
      <c r="J60" s="271">
        <v>190</v>
      </c>
      <c r="K60" s="271"/>
      <c r="L60" s="271"/>
      <c r="M60" s="262">
        <f t="shared" si="15"/>
        <v>190</v>
      </c>
      <c r="N60" s="271">
        <v>190</v>
      </c>
      <c r="O60" s="271"/>
      <c r="P60" s="271"/>
      <c r="Q60" s="262">
        <f t="shared" si="17"/>
        <v>190</v>
      </c>
      <c r="R60" s="271">
        <v>190</v>
      </c>
      <c r="S60" s="271"/>
      <c r="T60" s="271"/>
    </row>
    <row r="61" spans="1:20" ht="34.5" customHeight="1">
      <c r="A61" s="268"/>
      <c r="B61" s="255"/>
      <c r="C61" s="255" t="s">
        <v>99</v>
      </c>
      <c r="D61" s="270" t="s">
        <v>100</v>
      </c>
      <c r="E61" s="262">
        <f t="shared" si="83"/>
        <v>175</v>
      </c>
      <c r="F61" s="271">
        <v>175</v>
      </c>
      <c r="G61" s="271"/>
      <c r="H61" s="271"/>
      <c r="I61" s="262">
        <f t="shared" si="13"/>
        <v>175</v>
      </c>
      <c r="J61" s="271">
        <v>175</v>
      </c>
      <c r="K61" s="271"/>
      <c r="L61" s="271"/>
      <c r="M61" s="262">
        <f t="shared" si="15"/>
        <v>175</v>
      </c>
      <c r="N61" s="271">
        <v>175</v>
      </c>
      <c r="O61" s="271"/>
      <c r="P61" s="271"/>
      <c r="Q61" s="262">
        <f t="shared" si="17"/>
        <v>175</v>
      </c>
      <c r="R61" s="271">
        <v>175</v>
      </c>
      <c r="S61" s="271"/>
      <c r="T61" s="271"/>
    </row>
    <row r="62" spans="1:20" ht="31.15" customHeight="1">
      <c r="A62" s="268"/>
      <c r="B62" s="255"/>
      <c r="C62" s="255" t="s">
        <v>101</v>
      </c>
      <c r="D62" s="276" t="s">
        <v>102</v>
      </c>
      <c r="E62" s="262">
        <f t="shared" si="83"/>
        <v>375</v>
      </c>
      <c r="F62" s="271">
        <v>375</v>
      </c>
      <c r="G62" s="271"/>
      <c r="H62" s="271"/>
      <c r="I62" s="262">
        <f t="shared" si="13"/>
        <v>375</v>
      </c>
      <c r="J62" s="271">
        <v>375</v>
      </c>
      <c r="K62" s="271"/>
      <c r="L62" s="271"/>
      <c r="M62" s="262">
        <f t="shared" si="15"/>
        <v>375</v>
      </c>
      <c r="N62" s="271">
        <v>375</v>
      </c>
      <c r="O62" s="271"/>
      <c r="P62" s="271"/>
      <c r="Q62" s="262">
        <f t="shared" si="17"/>
        <v>375</v>
      </c>
      <c r="R62" s="271">
        <v>375</v>
      </c>
      <c r="S62" s="271"/>
      <c r="T62" s="271"/>
    </row>
    <row r="63" spans="1:20" ht="51" customHeight="1">
      <c r="A63" s="268"/>
      <c r="B63" s="255" t="s">
        <v>103</v>
      </c>
      <c r="C63" s="255" t="s">
        <v>104</v>
      </c>
      <c r="D63" s="256" t="s">
        <v>105</v>
      </c>
      <c r="E63" s="262">
        <f t="shared" si="83"/>
        <v>240</v>
      </c>
      <c r="F63" s="262">
        <f t="shared" ref="F63" si="84">F64</f>
        <v>240</v>
      </c>
      <c r="G63" s="262">
        <f t="shared" ref="G63:T63" si="85">G64</f>
        <v>0</v>
      </c>
      <c r="H63" s="262">
        <f t="shared" si="85"/>
        <v>0</v>
      </c>
      <c r="I63" s="262">
        <f t="shared" si="13"/>
        <v>260</v>
      </c>
      <c r="J63" s="262">
        <v>260</v>
      </c>
      <c r="K63" s="262">
        <f t="shared" si="85"/>
        <v>0</v>
      </c>
      <c r="L63" s="262">
        <f t="shared" si="85"/>
        <v>0</v>
      </c>
      <c r="M63" s="262">
        <f t="shared" si="15"/>
        <v>260</v>
      </c>
      <c r="N63" s="262">
        <v>260</v>
      </c>
      <c r="O63" s="262">
        <f t="shared" si="85"/>
        <v>0</v>
      </c>
      <c r="P63" s="262">
        <f t="shared" si="85"/>
        <v>0</v>
      </c>
      <c r="Q63" s="262">
        <f t="shared" si="17"/>
        <v>260</v>
      </c>
      <c r="R63" s="262">
        <v>260</v>
      </c>
      <c r="S63" s="262">
        <f t="shared" si="85"/>
        <v>0</v>
      </c>
      <c r="T63" s="262">
        <f t="shared" si="85"/>
        <v>0</v>
      </c>
    </row>
    <row r="64" spans="1:20" ht="28.5" customHeight="1">
      <c r="A64" s="277" t="s">
        <v>106</v>
      </c>
      <c r="B64" s="278"/>
      <c r="C64" s="278" t="s">
        <v>107</v>
      </c>
      <c r="D64" s="279" t="s">
        <v>108</v>
      </c>
      <c r="E64" s="280">
        <f t="shared" si="83"/>
        <v>240</v>
      </c>
      <c r="F64" s="280">
        <v>240</v>
      </c>
      <c r="G64" s="281"/>
      <c r="H64" s="281"/>
      <c r="I64" s="280">
        <f t="shared" ref="I64:I71" si="86">J64+K64+L64</f>
        <v>260</v>
      </c>
      <c r="J64" s="280">
        <v>260</v>
      </c>
      <c r="K64" s="281"/>
      <c r="L64" s="281"/>
      <c r="M64" s="280">
        <f t="shared" ref="M64:M71" si="87">N64+O64+P64</f>
        <v>260</v>
      </c>
      <c r="N64" s="280">
        <v>260</v>
      </c>
      <c r="O64" s="281"/>
      <c r="P64" s="281"/>
      <c r="Q64" s="280">
        <f t="shared" ref="Q64:Q71" si="88">R64+S64+T64</f>
        <v>260</v>
      </c>
      <c r="R64" s="280">
        <v>260</v>
      </c>
      <c r="S64" s="281"/>
      <c r="T64" s="281"/>
    </row>
    <row r="65" spans="1:20" ht="33.75" customHeight="1">
      <c r="A65" s="268"/>
      <c r="B65" s="255" t="s">
        <v>109</v>
      </c>
      <c r="C65" s="255" t="s">
        <v>110</v>
      </c>
      <c r="D65" s="259" t="s">
        <v>111</v>
      </c>
      <c r="E65" s="262">
        <f t="shared" si="83"/>
        <v>25800</v>
      </c>
      <c r="F65" s="262">
        <v>25800</v>
      </c>
      <c r="G65" s="262"/>
      <c r="H65" s="262"/>
      <c r="I65" s="262">
        <f t="shared" si="86"/>
        <v>25800</v>
      </c>
      <c r="J65" s="262">
        <v>25800</v>
      </c>
      <c r="K65" s="262"/>
      <c r="L65" s="262"/>
      <c r="M65" s="262">
        <f t="shared" si="87"/>
        <v>16900</v>
      </c>
      <c r="N65" s="262">
        <v>16900</v>
      </c>
      <c r="O65" s="262"/>
      <c r="P65" s="262"/>
      <c r="Q65" s="262">
        <f t="shared" si="88"/>
        <v>16900</v>
      </c>
      <c r="R65" s="262">
        <v>16900</v>
      </c>
      <c r="S65" s="262"/>
      <c r="T65" s="262"/>
    </row>
    <row r="66" spans="1:20" ht="24" customHeight="1">
      <c r="A66" s="268"/>
      <c r="B66" s="255" t="s">
        <v>112</v>
      </c>
      <c r="C66" s="255" t="s">
        <v>113</v>
      </c>
      <c r="D66" s="259" t="s">
        <v>114</v>
      </c>
      <c r="E66" s="262">
        <f t="shared" si="83"/>
        <v>1650</v>
      </c>
      <c r="F66" s="262">
        <v>1650</v>
      </c>
      <c r="G66" s="262"/>
      <c r="H66" s="262"/>
      <c r="I66" s="262">
        <f t="shared" si="86"/>
        <v>1650</v>
      </c>
      <c r="J66" s="262">
        <v>1650</v>
      </c>
      <c r="K66" s="262"/>
      <c r="L66" s="262"/>
      <c r="M66" s="262">
        <f t="shared" si="87"/>
        <v>1650</v>
      </c>
      <c r="N66" s="262">
        <v>1650</v>
      </c>
      <c r="O66" s="262"/>
      <c r="P66" s="262"/>
      <c r="Q66" s="262">
        <f t="shared" si="88"/>
        <v>1650</v>
      </c>
      <c r="R66" s="262">
        <v>1650</v>
      </c>
      <c r="S66" s="262"/>
      <c r="T66" s="262"/>
    </row>
    <row r="67" spans="1:20" ht="42.75" customHeight="1">
      <c r="A67" s="268"/>
      <c r="B67" s="255" t="s">
        <v>115</v>
      </c>
      <c r="C67" s="255" t="s">
        <v>116</v>
      </c>
      <c r="D67" s="282" t="s">
        <v>117</v>
      </c>
      <c r="E67" s="262">
        <f t="shared" si="83"/>
        <v>3140</v>
      </c>
      <c r="F67" s="262">
        <v>3140</v>
      </c>
      <c r="G67" s="262"/>
      <c r="H67" s="262"/>
      <c r="I67" s="262">
        <f t="shared" si="86"/>
        <v>3140</v>
      </c>
      <c r="J67" s="262">
        <v>3140</v>
      </c>
      <c r="K67" s="262"/>
      <c r="L67" s="262"/>
      <c r="M67" s="262">
        <f t="shared" si="87"/>
        <v>3140</v>
      </c>
      <c r="N67" s="262">
        <v>3140</v>
      </c>
      <c r="O67" s="262"/>
      <c r="P67" s="262"/>
      <c r="Q67" s="262">
        <f t="shared" si="88"/>
        <v>3140</v>
      </c>
      <c r="R67" s="262">
        <v>3140</v>
      </c>
      <c r="S67" s="262"/>
      <c r="T67" s="262"/>
    </row>
    <row r="68" spans="1:20" ht="28.5" customHeight="1">
      <c r="A68" s="268"/>
      <c r="B68" s="255" t="s">
        <v>118</v>
      </c>
      <c r="C68" s="255" t="s">
        <v>119</v>
      </c>
      <c r="D68" s="259" t="s">
        <v>120</v>
      </c>
      <c r="E68" s="262">
        <f t="shared" si="83"/>
        <v>210</v>
      </c>
      <c r="F68" s="262">
        <v>210</v>
      </c>
      <c r="G68" s="262"/>
      <c r="H68" s="262"/>
      <c r="I68" s="262">
        <f t="shared" si="86"/>
        <v>210</v>
      </c>
      <c r="J68" s="262">
        <v>210</v>
      </c>
      <c r="K68" s="262"/>
      <c r="L68" s="262"/>
      <c r="M68" s="262">
        <f t="shared" si="87"/>
        <v>210</v>
      </c>
      <c r="N68" s="262">
        <v>210</v>
      </c>
      <c r="O68" s="262"/>
      <c r="P68" s="262"/>
      <c r="Q68" s="262">
        <f t="shared" si="88"/>
        <v>210</v>
      </c>
      <c r="R68" s="262">
        <v>210</v>
      </c>
      <c r="S68" s="262"/>
      <c r="T68" s="262"/>
    </row>
    <row r="69" spans="1:20" ht="32.25" customHeight="1">
      <c r="A69" s="268"/>
      <c r="B69" s="255" t="s">
        <v>121</v>
      </c>
      <c r="C69" s="255" t="s">
        <v>122</v>
      </c>
      <c r="D69" s="259" t="s">
        <v>123</v>
      </c>
      <c r="E69" s="262">
        <f t="shared" si="83"/>
        <v>430</v>
      </c>
      <c r="F69" s="262">
        <v>430</v>
      </c>
      <c r="G69" s="262"/>
      <c r="H69" s="262"/>
      <c r="I69" s="262">
        <f t="shared" si="86"/>
        <v>650</v>
      </c>
      <c r="J69" s="262">
        <v>650</v>
      </c>
      <c r="K69" s="262"/>
      <c r="L69" s="262"/>
      <c r="M69" s="262">
        <f t="shared" si="87"/>
        <v>650</v>
      </c>
      <c r="N69" s="262">
        <v>650</v>
      </c>
      <c r="O69" s="262"/>
      <c r="P69" s="262"/>
      <c r="Q69" s="262">
        <f t="shared" si="88"/>
        <v>650</v>
      </c>
      <c r="R69" s="262">
        <v>650</v>
      </c>
      <c r="S69" s="262"/>
      <c r="T69" s="262"/>
    </row>
    <row r="70" spans="1:20" ht="34.5" customHeight="1">
      <c r="A70" s="268"/>
      <c r="B70" s="255" t="s">
        <v>124</v>
      </c>
      <c r="C70" s="255" t="s">
        <v>125</v>
      </c>
      <c r="D70" s="259" t="s">
        <v>126</v>
      </c>
      <c r="E70" s="262">
        <f t="shared" si="83"/>
        <v>20100</v>
      </c>
      <c r="F70" s="227">
        <v>20100</v>
      </c>
      <c r="G70" s="262">
        <v>0</v>
      </c>
      <c r="H70" s="262">
        <v>0</v>
      </c>
      <c r="I70" s="262">
        <f t="shared" si="86"/>
        <v>20100</v>
      </c>
      <c r="J70" s="262">
        <v>20100</v>
      </c>
      <c r="K70" s="262">
        <v>0</v>
      </c>
      <c r="L70" s="262">
        <v>0</v>
      </c>
      <c r="M70" s="262">
        <f t="shared" si="87"/>
        <v>20100</v>
      </c>
      <c r="N70" s="262">
        <v>20100</v>
      </c>
      <c r="O70" s="262">
        <v>0</v>
      </c>
      <c r="P70" s="262">
        <v>0</v>
      </c>
      <c r="Q70" s="262">
        <f t="shared" si="88"/>
        <v>20100</v>
      </c>
      <c r="R70" s="262">
        <v>20100</v>
      </c>
      <c r="S70" s="262">
        <v>0</v>
      </c>
      <c r="T70" s="262">
        <v>0</v>
      </c>
    </row>
    <row r="71" spans="1:20" ht="21.75" customHeight="1">
      <c r="A71" s="268"/>
      <c r="B71" s="255" t="s">
        <v>751</v>
      </c>
      <c r="C71" s="255">
        <v>2.12</v>
      </c>
      <c r="D71" s="259" t="s">
        <v>132</v>
      </c>
      <c r="E71" s="262">
        <f t="shared" si="83"/>
        <v>2035</v>
      </c>
      <c r="F71" s="262">
        <f>F72+F73+F74+F75+F76+F77+F78+F79</f>
        <v>2035</v>
      </c>
      <c r="G71" s="262">
        <f t="shared" ref="G71:H71" si="89">G72+G73+G74+G75+G76+G77+G78</f>
        <v>0</v>
      </c>
      <c r="H71" s="262">
        <f t="shared" si="89"/>
        <v>0</v>
      </c>
      <c r="I71" s="262">
        <f t="shared" si="86"/>
        <v>2035</v>
      </c>
      <c r="J71" s="262">
        <f>J72+J73+J74+J75+J76+J77+J78+J79</f>
        <v>2035</v>
      </c>
      <c r="K71" s="262">
        <f t="shared" ref="K71:L71" si="90">K72+K73+K74+K75+K76+K77+K78</f>
        <v>0</v>
      </c>
      <c r="L71" s="262">
        <f t="shared" si="90"/>
        <v>0</v>
      </c>
      <c r="M71" s="262">
        <f t="shared" si="87"/>
        <v>2035</v>
      </c>
      <c r="N71" s="262">
        <f>N72+N73+N74+N75+N76+N77+N78+N79</f>
        <v>2035</v>
      </c>
      <c r="O71" s="262">
        <f t="shared" ref="O71:P71" si="91">O72+O73+O74+O75+O76+O77+O78</f>
        <v>0</v>
      </c>
      <c r="P71" s="262">
        <f t="shared" si="91"/>
        <v>0</v>
      </c>
      <c r="Q71" s="262">
        <f t="shared" si="88"/>
        <v>2035</v>
      </c>
      <c r="R71" s="262">
        <f>R72+R73+R74+R75+R76+R77+R78+R79</f>
        <v>2035</v>
      </c>
      <c r="S71" s="262">
        <f t="shared" ref="S71:T71" si="92">S72+S73+S74+S75+S76+S77+S78</f>
        <v>0</v>
      </c>
      <c r="T71" s="262">
        <f t="shared" si="92"/>
        <v>0</v>
      </c>
    </row>
    <row r="72" spans="1:20" ht="42.75" customHeight="1">
      <c r="A72" s="283"/>
      <c r="B72" s="255"/>
      <c r="C72" s="255" t="s">
        <v>752</v>
      </c>
      <c r="D72" s="270" t="s">
        <v>134</v>
      </c>
      <c r="E72" s="262">
        <f t="shared" ref="E72:E79" si="93">F72+G72+H72</f>
        <v>50</v>
      </c>
      <c r="F72" s="271">
        <v>50</v>
      </c>
      <c r="G72" s="271"/>
      <c r="H72" s="271"/>
      <c r="I72" s="262">
        <f t="shared" ref="I72:I79" si="94">J72+K72+L72</f>
        <v>50</v>
      </c>
      <c r="J72" s="271">
        <v>50</v>
      </c>
      <c r="K72" s="271"/>
      <c r="L72" s="271"/>
      <c r="M72" s="262">
        <f t="shared" ref="M72:M79" si="95">N72+O72+P72</f>
        <v>50</v>
      </c>
      <c r="N72" s="271">
        <v>50</v>
      </c>
      <c r="O72" s="271"/>
      <c r="P72" s="271"/>
      <c r="Q72" s="262">
        <f t="shared" ref="Q72:Q79" si="96">R72+S72+T72</f>
        <v>50</v>
      </c>
      <c r="R72" s="271">
        <v>50</v>
      </c>
      <c r="S72" s="271"/>
      <c r="T72" s="271"/>
    </row>
    <row r="73" spans="1:20" ht="52.15" customHeight="1">
      <c r="A73" s="283"/>
      <c r="B73" s="255"/>
      <c r="C73" s="255" t="s">
        <v>753</v>
      </c>
      <c r="D73" s="276" t="s">
        <v>136</v>
      </c>
      <c r="E73" s="262">
        <f t="shared" si="93"/>
        <v>390</v>
      </c>
      <c r="F73" s="271">
        <v>390</v>
      </c>
      <c r="G73" s="271"/>
      <c r="H73" s="271"/>
      <c r="I73" s="262">
        <f t="shared" si="94"/>
        <v>390</v>
      </c>
      <c r="J73" s="271">
        <v>390</v>
      </c>
      <c r="K73" s="271"/>
      <c r="L73" s="271"/>
      <c r="M73" s="262">
        <f t="shared" si="95"/>
        <v>390</v>
      </c>
      <c r="N73" s="271">
        <v>390</v>
      </c>
      <c r="O73" s="271"/>
      <c r="P73" s="271"/>
      <c r="Q73" s="262">
        <f t="shared" si="96"/>
        <v>390</v>
      </c>
      <c r="R73" s="271">
        <v>390</v>
      </c>
      <c r="S73" s="271"/>
      <c r="T73" s="271"/>
    </row>
    <row r="74" spans="1:20" ht="42.75">
      <c r="A74" s="274"/>
      <c r="B74" s="255"/>
      <c r="C74" s="255" t="s">
        <v>754</v>
      </c>
      <c r="D74" s="276" t="s">
        <v>138</v>
      </c>
      <c r="E74" s="262">
        <f t="shared" si="93"/>
        <v>88</v>
      </c>
      <c r="F74" s="271">
        <v>88</v>
      </c>
      <c r="G74" s="271"/>
      <c r="H74" s="271"/>
      <c r="I74" s="262">
        <f t="shared" si="94"/>
        <v>88</v>
      </c>
      <c r="J74" s="271">
        <v>88</v>
      </c>
      <c r="K74" s="271"/>
      <c r="L74" s="271"/>
      <c r="M74" s="262">
        <f t="shared" si="95"/>
        <v>88</v>
      </c>
      <c r="N74" s="271">
        <v>88</v>
      </c>
      <c r="O74" s="271"/>
      <c r="P74" s="271"/>
      <c r="Q74" s="262">
        <f t="shared" si="96"/>
        <v>88</v>
      </c>
      <c r="R74" s="271">
        <v>88</v>
      </c>
      <c r="S74" s="271"/>
      <c r="T74" s="271"/>
    </row>
    <row r="75" spans="1:20" ht="42.75">
      <c r="A75" s="274"/>
      <c r="B75" s="255"/>
      <c r="C75" s="255" t="s">
        <v>755</v>
      </c>
      <c r="D75" s="276" t="s">
        <v>140</v>
      </c>
      <c r="E75" s="262">
        <f t="shared" si="93"/>
        <v>100</v>
      </c>
      <c r="F75" s="271">
        <v>100</v>
      </c>
      <c r="G75" s="271"/>
      <c r="H75" s="271"/>
      <c r="I75" s="262">
        <f t="shared" si="94"/>
        <v>100</v>
      </c>
      <c r="J75" s="271">
        <v>100</v>
      </c>
      <c r="K75" s="271"/>
      <c r="L75" s="271"/>
      <c r="M75" s="262">
        <f t="shared" si="95"/>
        <v>100</v>
      </c>
      <c r="N75" s="271">
        <v>100</v>
      </c>
      <c r="O75" s="271"/>
      <c r="P75" s="271"/>
      <c r="Q75" s="262">
        <f t="shared" si="96"/>
        <v>100</v>
      </c>
      <c r="R75" s="271">
        <v>100</v>
      </c>
      <c r="S75" s="271"/>
      <c r="T75" s="271"/>
    </row>
    <row r="76" spans="1:20" ht="24.6" customHeight="1">
      <c r="A76" s="274"/>
      <c r="B76" s="255"/>
      <c r="C76" s="255" t="s">
        <v>756</v>
      </c>
      <c r="D76" s="276" t="s">
        <v>142</v>
      </c>
      <c r="E76" s="262">
        <f t="shared" si="93"/>
        <v>22</v>
      </c>
      <c r="F76" s="271">
        <v>22</v>
      </c>
      <c r="G76" s="271"/>
      <c r="H76" s="271"/>
      <c r="I76" s="262">
        <f t="shared" si="94"/>
        <v>22</v>
      </c>
      <c r="J76" s="271">
        <v>22</v>
      </c>
      <c r="K76" s="271"/>
      <c r="L76" s="271"/>
      <c r="M76" s="262">
        <f t="shared" si="95"/>
        <v>22</v>
      </c>
      <c r="N76" s="271">
        <v>22</v>
      </c>
      <c r="O76" s="271"/>
      <c r="P76" s="271"/>
      <c r="Q76" s="262">
        <f t="shared" si="96"/>
        <v>22</v>
      </c>
      <c r="R76" s="271">
        <v>22</v>
      </c>
      <c r="S76" s="271"/>
      <c r="T76" s="271"/>
    </row>
    <row r="77" spans="1:20" ht="27" customHeight="1">
      <c r="A77" s="274"/>
      <c r="B77" s="255"/>
      <c r="C77" s="255" t="s">
        <v>757</v>
      </c>
      <c r="D77" s="276" t="s">
        <v>144</v>
      </c>
      <c r="E77" s="262">
        <f t="shared" si="93"/>
        <v>650</v>
      </c>
      <c r="F77" s="284">
        <v>650</v>
      </c>
      <c r="G77" s="271"/>
      <c r="H77" s="271"/>
      <c r="I77" s="262">
        <f t="shared" si="94"/>
        <v>650</v>
      </c>
      <c r="J77" s="284">
        <v>650</v>
      </c>
      <c r="K77" s="271"/>
      <c r="L77" s="271"/>
      <c r="M77" s="262">
        <f t="shared" si="95"/>
        <v>650</v>
      </c>
      <c r="N77" s="284">
        <v>650</v>
      </c>
      <c r="O77" s="271"/>
      <c r="P77" s="271"/>
      <c r="Q77" s="262">
        <f t="shared" si="96"/>
        <v>650</v>
      </c>
      <c r="R77" s="284">
        <v>650</v>
      </c>
      <c r="S77" s="271"/>
      <c r="T77" s="271"/>
    </row>
    <row r="78" spans="1:20" s="290" customFormat="1" ht="45">
      <c r="A78" s="285"/>
      <c r="B78" s="286"/>
      <c r="C78" s="286" t="s">
        <v>758</v>
      </c>
      <c r="D78" s="287" t="s">
        <v>357</v>
      </c>
      <c r="E78" s="262">
        <f t="shared" si="93"/>
        <v>235</v>
      </c>
      <c r="F78" s="289">
        <f>200*125*9/1000+10</f>
        <v>235</v>
      </c>
      <c r="G78" s="287"/>
      <c r="H78" s="287"/>
      <c r="I78" s="262">
        <f t="shared" si="94"/>
        <v>235</v>
      </c>
      <c r="J78" s="289">
        <f>200*125*9/1000+10</f>
        <v>235</v>
      </c>
      <c r="K78" s="287"/>
      <c r="L78" s="287"/>
      <c r="M78" s="262">
        <f t="shared" si="95"/>
        <v>235</v>
      </c>
      <c r="N78" s="289">
        <f>200*125*9/1000+10</f>
        <v>235</v>
      </c>
      <c r="O78" s="287"/>
      <c r="P78" s="287"/>
      <c r="Q78" s="262">
        <f t="shared" si="96"/>
        <v>235</v>
      </c>
      <c r="R78" s="289">
        <f>200*125*9/1000+10</f>
        <v>235</v>
      </c>
      <c r="S78" s="287"/>
      <c r="T78" s="287"/>
    </row>
    <row r="79" spans="1:20" s="290" customFormat="1" ht="22.9" customHeight="1">
      <c r="A79" s="285"/>
      <c r="B79" s="286"/>
      <c r="C79" s="286" t="s">
        <v>750</v>
      </c>
      <c r="D79" s="287" t="s">
        <v>129</v>
      </c>
      <c r="E79" s="262">
        <f t="shared" si="93"/>
        <v>500</v>
      </c>
      <c r="F79" s="289">
        <v>500</v>
      </c>
      <c r="G79" s="287"/>
      <c r="H79" s="287"/>
      <c r="I79" s="262">
        <f t="shared" si="94"/>
        <v>500</v>
      </c>
      <c r="J79" s="289">
        <v>500</v>
      </c>
      <c r="K79" s="287"/>
      <c r="L79" s="287"/>
      <c r="M79" s="262">
        <f t="shared" si="95"/>
        <v>500</v>
      </c>
      <c r="N79" s="289">
        <v>500</v>
      </c>
      <c r="O79" s="287"/>
      <c r="P79" s="287"/>
      <c r="Q79" s="262">
        <f t="shared" si="96"/>
        <v>500</v>
      </c>
      <c r="R79" s="289">
        <v>500</v>
      </c>
      <c r="S79" s="287"/>
      <c r="T79" s="287"/>
    </row>
    <row r="80" spans="1:20" ht="21.75" customHeight="1">
      <c r="A80" s="268"/>
      <c r="B80" s="255" t="s">
        <v>130</v>
      </c>
      <c r="C80" s="255">
        <v>2.13</v>
      </c>
      <c r="D80" s="259" t="s">
        <v>147</v>
      </c>
      <c r="E80" s="262">
        <f>F80+G80+H80</f>
        <v>3000</v>
      </c>
      <c r="F80" s="288">
        <v>3000</v>
      </c>
      <c r="G80" s="262">
        <v>0</v>
      </c>
      <c r="H80" s="262">
        <v>0</v>
      </c>
      <c r="I80" s="262">
        <f t="shared" ref="I80:I111" si="97">J80+K80+L80</f>
        <v>3000</v>
      </c>
      <c r="J80" s="288">
        <v>3000</v>
      </c>
      <c r="K80" s="262">
        <v>0</v>
      </c>
      <c r="L80" s="262">
        <v>0</v>
      </c>
      <c r="M80" s="262">
        <f t="shared" ref="M80:M111" si="98">N80+O80+P80</f>
        <v>4000</v>
      </c>
      <c r="N80" s="288">
        <v>4000</v>
      </c>
      <c r="O80" s="262">
        <v>0</v>
      </c>
      <c r="P80" s="262">
        <v>0</v>
      </c>
      <c r="Q80" s="262">
        <f t="shared" ref="Q80:Q111" si="99">R80+S80+T80</f>
        <v>4000</v>
      </c>
      <c r="R80" s="288">
        <v>4000</v>
      </c>
      <c r="S80" s="262">
        <v>0</v>
      </c>
      <c r="T80" s="262">
        <v>0</v>
      </c>
    </row>
    <row r="81" spans="1:20" ht="21.75" customHeight="1">
      <c r="A81" s="268"/>
      <c r="B81" s="255" t="s">
        <v>145</v>
      </c>
      <c r="C81" s="255">
        <v>2.14</v>
      </c>
      <c r="D81" s="259" t="s">
        <v>150</v>
      </c>
      <c r="E81" s="262">
        <f>F81+G81+H81</f>
        <v>100</v>
      </c>
      <c r="F81" s="262">
        <v>100</v>
      </c>
      <c r="G81" s="262"/>
      <c r="H81" s="262"/>
      <c r="I81" s="262">
        <f t="shared" si="97"/>
        <v>100</v>
      </c>
      <c r="J81" s="262">
        <v>100</v>
      </c>
      <c r="K81" s="262"/>
      <c r="L81" s="262"/>
      <c r="M81" s="262">
        <f t="shared" si="98"/>
        <v>100</v>
      </c>
      <c r="N81" s="262">
        <v>100</v>
      </c>
      <c r="O81" s="262"/>
      <c r="P81" s="262"/>
      <c r="Q81" s="262">
        <f t="shared" si="99"/>
        <v>1100</v>
      </c>
      <c r="R81" s="262">
        <v>1100</v>
      </c>
      <c r="S81" s="262"/>
      <c r="T81" s="262"/>
    </row>
    <row r="82" spans="1:20" ht="21" customHeight="1">
      <c r="A82" s="246"/>
      <c r="B82" s="266" t="s">
        <v>39</v>
      </c>
      <c r="C82" s="266" t="s">
        <v>151</v>
      </c>
      <c r="D82" s="252" t="s">
        <v>40</v>
      </c>
      <c r="E82" s="253">
        <f>F82+G82+H82</f>
        <v>68972</v>
      </c>
      <c r="F82" s="253">
        <f>F86+F93+F92</f>
        <v>48860</v>
      </c>
      <c r="G82" s="253">
        <f>G86+G93+G92</f>
        <v>0</v>
      </c>
      <c r="H82" s="253">
        <f>H86+H93+H92</f>
        <v>20112</v>
      </c>
      <c r="I82" s="253">
        <f t="shared" si="97"/>
        <v>72426</v>
      </c>
      <c r="J82" s="253">
        <f t="shared" ref="J82:L82" si="100">J86+J93+J92</f>
        <v>51800</v>
      </c>
      <c r="K82" s="253">
        <f t="shared" si="100"/>
        <v>0</v>
      </c>
      <c r="L82" s="253">
        <f t="shared" si="100"/>
        <v>20626</v>
      </c>
      <c r="M82" s="253">
        <f t="shared" si="98"/>
        <v>75600</v>
      </c>
      <c r="N82" s="253">
        <f t="shared" ref="N82:P82" si="101">N86+N93+N92</f>
        <v>54400</v>
      </c>
      <c r="O82" s="253">
        <f t="shared" si="101"/>
        <v>0</v>
      </c>
      <c r="P82" s="253">
        <f t="shared" si="101"/>
        <v>21200</v>
      </c>
      <c r="Q82" s="253">
        <f t="shared" si="99"/>
        <v>82720</v>
      </c>
      <c r="R82" s="253">
        <f t="shared" ref="R82:T82" si="102">R86+R93+R92</f>
        <v>60500</v>
      </c>
      <c r="S82" s="253">
        <f t="shared" si="102"/>
        <v>0</v>
      </c>
      <c r="T82" s="253">
        <f t="shared" si="102"/>
        <v>22220</v>
      </c>
    </row>
    <row r="83" spans="1:20" s="363" customFormat="1" ht="21" customHeight="1">
      <c r="A83" s="246"/>
      <c r="B83" s="266"/>
      <c r="C83" s="267" t="s">
        <v>354</v>
      </c>
      <c r="D83" s="254" t="s">
        <v>16</v>
      </c>
      <c r="E83" s="358">
        <f t="shared" ref="E83:E85" si="103">F83+G83+H83</f>
        <v>287</v>
      </c>
      <c r="F83" s="358">
        <f>F94</f>
        <v>287</v>
      </c>
      <c r="G83" s="358">
        <f t="shared" ref="G83:H83" si="104">G94</f>
        <v>0</v>
      </c>
      <c r="H83" s="358">
        <f t="shared" si="104"/>
        <v>0</v>
      </c>
      <c r="I83" s="358">
        <f t="shared" si="97"/>
        <v>287</v>
      </c>
      <c r="J83" s="358">
        <f>J94</f>
        <v>287</v>
      </c>
      <c r="K83" s="358">
        <f t="shared" ref="K83:L83" si="105">K94</f>
        <v>0</v>
      </c>
      <c r="L83" s="358">
        <f t="shared" si="105"/>
        <v>0</v>
      </c>
      <c r="M83" s="358">
        <f t="shared" si="98"/>
        <v>287</v>
      </c>
      <c r="N83" s="358">
        <f>N94</f>
        <v>287</v>
      </c>
      <c r="O83" s="358">
        <f t="shared" ref="O83:P83" si="106">O94</f>
        <v>0</v>
      </c>
      <c r="P83" s="358">
        <f t="shared" si="106"/>
        <v>0</v>
      </c>
      <c r="Q83" s="358">
        <f t="shared" si="99"/>
        <v>287</v>
      </c>
      <c r="R83" s="358">
        <f>R94</f>
        <v>287</v>
      </c>
      <c r="S83" s="358">
        <f t="shared" ref="S83:T83" si="107">S94</f>
        <v>0</v>
      </c>
      <c r="T83" s="358">
        <f t="shared" si="107"/>
        <v>0</v>
      </c>
    </row>
    <row r="84" spans="1:20" s="363" customFormat="1" ht="21" customHeight="1">
      <c r="A84" s="246"/>
      <c r="B84" s="266"/>
      <c r="C84" s="267" t="s">
        <v>354</v>
      </c>
      <c r="D84" s="254" t="s">
        <v>17</v>
      </c>
      <c r="E84" s="358">
        <f t="shared" si="103"/>
        <v>11</v>
      </c>
      <c r="F84" s="358">
        <f t="shared" ref="F84:H85" si="108">F95</f>
        <v>11</v>
      </c>
      <c r="G84" s="358">
        <f t="shared" si="108"/>
        <v>0</v>
      </c>
      <c r="H84" s="358">
        <f t="shared" si="108"/>
        <v>0</v>
      </c>
      <c r="I84" s="358">
        <f t="shared" si="97"/>
        <v>11</v>
      </c>
      <c r="J84" s="358">
        <f t="shared" ref="J84:L84" si="109">J95</f>
        <v>11</v>
      </c>
      <c r="K84" s="358">
        <f t="shared" si="109"/>
        <v>0</v>
      </c>
      <c r="L84" s="358">
        <f t="shared" si="109"/>
        <v>0</v>
      </c>
      <c r="M84" s="358">
        <f t="shared" si="98"/>
        <v>11</v>
      </c>
      <c r="N84" s="358">
        <f t="shared" ref="N84:P84" si="110">N95</f>
        <v>11</v>
      </c>
      <c r="O84" s="358">
        <f t="shared" si="110"/>
        <v>0</v>
      </c>
      <c r="P84" s="358">
        <f t="shared" si="110"/>
        <v>0</v>
      </c>
      <c r="Q84" s="358">
        <f t="shared" si="99"/>
        <v>11</v>
      </c>
      <c r="R84" s="358">
        <f t="shared" ref="R84:T84" si="111">R95</f>
        <v>11</v>
      </c>
      <c r="S84" s="358">
        <f t="shared" si="111"/>
        <v>0</v>
      </c>
      <c r="T84" s="358">
        <f t="shared" si="111"/>
        <v>0</v>
      </c>
    </row>
    <row r="85" spans="1:20" ht="24" customHeight="1">
      <c r="A85" s="263"/>
      <c r="B85" s="267"/>
      <c r="C85" s="267" t="s">
        <v>354</v>
      </c>
      <c r="D85" s="254" t="s">
        <v>18</v>
      </c>
      <c r="E85" s="358">
        <f t="shared" si="103"/>
        <v>276</v>
      </c>
      <c r="F85" s="358">
        <f t="shared" si="108"/>
        <v>276</v>
      </c>
      <c r="G85" s="358">
        <f t="shared" si="108"/>
        <v>0</v>
      </c>
      <c r="H85" s="358">
        <f t="shared" si="108"/>
        <v>0</v>
      </c>
      <c r="I85" s="358">
        <f t="shared" si="97"/>
        <v>276</v>
      </c>
      <c r="J85" s="358">
        <f t="shared" ref="J85:L85" si="112">J96</f>
        <v>276</v>
      </c>
      <c r="K85" s="358">
        <f t="shared" si="112"/>
        <v>0</v>
      </c>
      <c r="L85" s="358">
        <f t="shared" si="112"/>
        <v>0</v>
      </c>
      <c r="M85" s="358">
        <f t="shared" si="98"/>
        <v>276</v>
      </c>
      <c r="N85" s="358">
        <f t="shared" ref="N85:P85" si="113">N96</f>
        <v>276</v>
      </c>
      <c r="O85" s="358">
        <f t="shared" si="113"/>
        <v>0</v>
      </c>
      <c r="P85" s="358">
        <f t="shared" si="113"/>
        <v>0</v>
      </c>
      <c r="Q85" s="358">
        <f t="shared" si="99"/>
        <v>276</v>
      </c>
      <c r="R85" s="358">
        <f t="shared" ref="R85:T85" si="114">R96</f>
        <v>276</v>
      </c>
      <c r="S85" s="358">
        <f t="shared" si="114"/>
        <v>0</v>
      </c>
      <c r="T85" s="358">
        <f t="shared" si="114"/>
        <v>0</v>
      </c>
    </row>
    <row r="86" spans="1:20" ht="30">
      <c r="A86" s="274"/>
      <c r="B86" s="291" t="s">
        <v>152</v>
      </c>
      <c r="C86" s="291" t="s">
        <v>153</v>
      </c>
      <c r="D86" s="292" t="s">
        <v>154</v>
      </c>
      <c r="E86" s="260">
        <f t="shared" ref="E86:E93" si="115">F86+G86+H86</f>
        <v>63810</v>
      </c>
      <c r="F86" s="260">
        <f>F87+F88+F89+F90+F91</f>
        <v>43810</v>
      </c>
      <c r="G86" s="260">
        <f t="shared" ref="G86:H86" si="116">G87+G88+G89+G90+G91</f>
        <v>0</v>
      </c>
      <c r="H86" s="260">
        <f t="shared" si="116"/>
        <v>20000</v>
      </c>
      <c r="I86" s="260">
        <f t="shared" si="97"/>
        <v>65500</v>
      </c>
      <c r="J86" s="260">
        <v>45000</v>
      </c>
      <c r="K86" s="260">
        <f t="shared" ref="K86" si="117">K87+K88+K89+K90+K91</f>
        <v>0</v>
      </c>
      <c r="L86" s="260">
        <f t="shared" ref="L86" si="118">L87+L88+L89+L90+L91</f>
        <v>20500</v>
      </c>
      <c r="M86" s="260">
        <f t="shared" si="98"/>
        <v>68500</v>
      </c>
      <c r="N86" s="260">
        <v>47500</v>
      </c>
      <c r="O86" s="260">
        <f t="shared" ref="O86" si="119">O87+O88+O89+O90+O91</f>
        <v>0</v>
      </c>
      <c r="P86" s="260">
        <f t="shared" ref="P86" si="120">P87+P88+P89+P90+P91</f>
        <v>21000</v>
      </c>
      <c r="Q86" s="260">
        <f t="shared" si="99"/>
        <v>75500</v>
      </c>
      <c r="R86" s="260">
        <v>53500</v>
      </c>
      <c r="S86" s="260">
        <f t="shared" ref="S86" si="121">S87+S88+S89+S90+S91</f>
        <v>0</v>
      </c>
      <c r="T86" s="260">
        <f t="shared" ref="T86" si="122">T87+T88+T89+T90+T91</f>
        <v>22000</v>
      </c>
    </row>
    <row r="87" spans="1:20" ht="42.75">
      <c r="A87" s="274" t="s">
        <v>106</v>
      </c>
      <c r="B87" s="255"/>
      <c r="C87" s="255" t="s">
        <v>155</v>
      </c>
      <c r="D87" s="276" t="s">
        <v>156</v>
      </c>
      <c r="E87" s="262">
        <f t="shared" si="115"/>
        <v>39500</v>
      </c>
      <c r="F87" s="271">
        <v>19500</v>
      </c>
      <c r="G87" s="271"/>
      <c r="H87" s="271">
        <v>20000</v>
      </c>
      <c r="I87" s="262">
        <f t="shared" si="97"/>
        <v>40500</v>
      </c>
      <c r="J87" s="271">
        <v>20000</v>
      </c>
      <c r="K87" s="271"/>
      <c r="L87" s="271">
        <v>20500</v>
      </c>
      <c r="M87" s="262">
        <f t="shared" si="98"/>
        <v>44000</v>
      </c>
      <c r="N87" s="271">
        <v>23000</v>
      </c>
      <c r="O87" s="271"/>
      <c r="P87" s="271">
        <v>21000</v>
      </c>
      <c r="Q87" s="262">
        <f t="shared" si="99"/>
        <v>49500</v>
      </c>
      <c r="R87" s="271">
        <v>27500</v>
      </c>
      <c r="S87" s="271"/>
      <c r="T87" s="271">
        <v>22000</v>
      </c>
    </row>
    <row r="88" spans="1:20" ht="57">
      <c r="A88" s="274" t="s">
        <v>106</v>
      </c>
      <c r="B88" s="255"/>
      <c r="C88" s="255" t="s">
        <v>157</v>
      </c>
      <c r="D88" s="276" t="s">
        <v>158</v>
      </c>
      <c r="E88" s="262">
        <f t="shared" si="115"/>
        <v>20000</v>
      </c>
      <c r="F88" s="271">
        <v>20000</v>
      </c>
      <c r="G88" s="271"/>
      <c r="H88" s="271"/>
      <c r="I88" s="262">
        <f t="shared" si="97"/>
        <v>21000</v>
      </c>
      <c r="J88" s="271">
        <v>21000</v>
      </c>
      <c r="K88" s="271"/>
      <c r="L88" s="271"/>
      <c r="M88" s="262">
        <f t="shared" si="98"/>
        <v>20500</v>
      </c>
      <c r="N88" s="271">
        <v>20500</v>
      </c>
      <c r="O88" s="271"/>
      <c r="P88" s="271"/>
      <c r="Q88" s="262">
        <f t="shared" si="99"/>
        <v>22000</v>
      </c>
      <c r="R88" s="271">
        <v>22000</v>
      </c>
      <c r="S88" s="271"/>
      <c r="T88" s="271"/>
    </row>
    <row r="89" spans="1:20" ht="34.9" customHeight="1">
      <c r="A89" s="274" t="s">
        <v>106</v>
      </c>
      <c r="B89" s="255"/>
      <c r="C89" s="255" t="s">
        <v>159</v>
      </c>
      <c r="D89" s="276" t="s">
        <v>160</v>
      </c>
      <c r="E89" s="262">
        <f t="shared" si="115"/>
        <v>3000</v>
      </c>
      <c r="F89" s="271">
        <v>3000</v>
      </c>
      <c r="G89" s="271"/>
      <c r="H89" s="271"/>
      <c r="I89" s="262">
        <f t="shared" si="97"/>
        <v>3000</v>
      </c>
      <c r="J89" s="271">
        <v>3000</v>
      </c>
      <c r="K89" s="271"/>
      <c r="L89" s="271"/>
      <c r="M89" s="262">
        <f t="shared" si="98"/>
        <v>3000</v>
      </c>
      <c r="N89" s="271">
        <v>3000</v>
      </c>
      <c r="O89" s="271"/>
      <c r="P89" s="271"/>
      <c r="Q89" s="262">
        <f t="shared" si="99"/>
        <v>3000</v>
      </c>
      <c r="R89" s="271">
        <v>3000</v>
      </c>
      <c r="S89" s="271"/>
      <c r="T89" s="271"/>
    </row>
    <row r="90" spans="1:20" ht="27.75" customHeight="1">
      <c r="A90" s="274" t="s">
        <v>106</v>
      </c>
      <c r="B90" s="255"/>
      <c r="C90" s="255" t="s">
        <v>161</v>
      </c>
      <c r="D90" s="276" t="s">
        <v>162</v>
      </c>
      <c r="E90" s="262">
        <f t="shared" si="115"/>
        <v>1190</v>
      </c>
      <c r="F90" s="271">
        <v>1190</v>
      </c>
      <c r="G90" s="271"/>
      <c r="H90" s="271"/>
      <c r="I90" s="262">
        <f t="shared" si="97"/>
        <v>1000</v>
      </c>
      <c r="J90" s="271">
        <v>1000</v>
      </c>
      <c r="K90" s="271"/>
      <c r="L90" s="271"/>
      <c r="M90" s="262">
        <f t="shared" si="98"/>
        <v>1000</v>
      </c>
      <c r="N90" s="271">
        <v>1000</v>
      </c>
      <c r="O90" s="271"/>
      <c r="P90" s="271"/>
      <c r="Q90" s="262">
        <f t="shared" si="99"/>
        <v>1000</v>
      </c>
      <c r="R90" s="271">
        <v>1000</v>
      </c>
      <c r="S90" s="271"/>
      <c r="T90" s="271"/>
    </row>
    <row r="91" spans="1:20" ht="35.25" customHeight="1">
      <c r="A91" s="274" t="s">
        <v>106</v>
      </c>
      <c r="B91" s="255"/>
      <c r="C91" s="255" t="s">
        <v>163</v>
      </c>
      <c r="D91" s="276" t="s">
        <v>164</v>
      </c>
      <c r="E91" s="262">
        <f t="shared" si="115"/>
        <v>120</v>
      </c>
      <c r="F91" s="293">
        <v>120</v>
      </c>
      <c r="G91" s="271"/>
      <c r="H91" s="271"/>
      <c r="I91" s="262">
        <f t="shared" si="97"/>
        <v>0</v>
      </c>
      <c r="J91" s="293">
        <v>0</v>
      </c>
      <c r="K91" s="271"/>
      <c r="L91" s="271"/>
      <c r="M91" s="262">
        <f t="shared" si="98"/>
        <v>0</v>
      </c>
      <c r="N91" s="293">
        <v>0</v>
      </c>
      <c r="O91" s="271"/>
      <c r="P91" s="271"/>
      <c r="Q91" s="262">
        <f t="shared" si="99"/>
        <v>0</v>
      </c>
      <c r="R91" s="293">
        <v>0</v>
      </c>
      <c r="S91" s="271"/>
      <c r="T91" s="271"/>
    </row>
    <row r="92" spans="1:20" ht="46.5" customHeight="1">
      <c r="A92" s="274"/>
      <c r="B92" s="255" t="s">
        <v>165</v>
      </c>
      <c r="C92" s="255" t="s">
        <v>166</v>
      </c>
      <c r="D92" s="259" t="s">
        <v>167</v>
      </c>
      <c r="E92" s="262">
        <f t="shared" si="115"/>
        <v>190</v>
      </c>
      <c r="F92" s="262">
        <v>190</v>
      </c>
      <c r="G92" s="262"/>
      <c r="H92" s="262"/>
      <c r="I92" s="262">
        <f t="shared" si="97"/>
        <v>200</v>
      </c>
      <c r="J92" s="262">
        <v>200</v>
      </c>
      <c r="K92" s="262"/>
      <c r="L92" s="262"/>
      <c r="M92" s="262">
        <f t="shared" si="98"/>
        <v>200</v>
      </c>
      <c r="N92" s="262">
        <v>200</v>
      </c>
      <c r="O92" s="262"/>
      <c r="P92" s="262"/>
      <c r="Q92" s="262">
        <f t="shared" si="99"/>
        <v>200</v>
      </c>
      <c r="R92" s="262">
        <v>200</v>
      </c>
      <c r="S92" s="262"/>
      <c r="T92" s="262"/>
    </row>
    <row r="93" spans="1:20" ht="36" customHeight="1">
      <c r="A93" s="274"/>
      <c r="B93" s="255" t="s">
        <v>168</v>
      </c>
      <c r="C93" s="255" t="s">
        <v>169</v>
      </c>
      <c r="D93" s="259" t="s">
        <v>170</v>
      </c>
      <c r="E93" s="262">
        <f t="shared" si="115"/>
        <v>4972</v>
      </c>
      <c r="F93" s="262">
        <f t="shared" ref="F93" si="123">F97+F98</f>
        <v>4860</v>
      </c>
      <c r="G93" s="262">
        <f t="shared" ref="G93:T93" si="124">G97+G98</f>
        <v>0</v>
      </c>
      <c r="H93" s="262">
        <f t="shared" si="124"/>
        <v>112</v>
      </c>
      <c r="I93" s="262">
        <f t="shared" si="97"/>
        <v>6726</v>
      </c>
      <c r="J93" s="262">
        <v>6600</v>
      </c>
      <c r="K93" s="262">
        <f t="shared" si="124"/>
        <v>0</v>
      </c>
      <c r="L93" s="262">
        <f t="shared" si="124"/>
        <v>126</v>
      </c>
      <c r="M93" s="262">
        <f t="shared" si="98"/>
        <v>6900</v>
      </c>
      <c r="N93" s="262">
        <v>6700</v>
      </c>
      <c r="O93" s="262">
        <f t="shared" si="124"/>
        <v>0</v>
      </c>
      <c r="P93" s="262">
        <f t="shared" si="124"/>
        <v>200</v>
      </c>
      <c r="Q93" s="262">
        <f t="shared" si="99"/>
        <v>7020</v>
      </c>
      <c r="R93" s="262">
        <v>6800</v>
      </c>
      <c r="S93" s="262">
        <f t="shared" si="124"/>
        <v>0</v>
      </c>
      <c r="T93" s="262">
        <f t="shared" si="124"/>
        <v>220</v>
      </c>
    </row>
    <row r="94" spans="1:20" s="363" customFormat="1" ht="22.15" customHeight="1">
      <c r="A94" s="246"/>
      <c r="B94" s="255"/>
      <c r="C94" s="255" t="s">
        <v>354</v>
      </c>
      <c r="D94" s="258" t="s">
        <v>16</v>
      </c>
      <c r="E94" s="359">
        <f t="shared" ref="E94:E96" si="125">F94+G94+H94</f>
        <v>287</v>
      </c>
      <c r="F94" s="359">
        <f t="shared" ref="F94:H94" si="126">F95+F96</f>
        <v>287</v>
      </c>
      <c r="G94" s="359">
        <f t="shared" si="126"/>
        <v>0</v>
      </c>
      <c r="H94" s="359">
        <f t="shared" si="126"/>
        <v>0</v>
      </c>
      <c r="I94" s="359">
        <f t="shared" si="97"/>
        <v>287</v>
      </c>
      <c r="J94" s="359">
        <f t="shared" ref="J94:L94" si="127">J95+J96</f>
        <v>287</v>
      </c>
      <c r="K94" s="359">
        <f t="shared" si="127"/>
        <v>0</v>
      </c>
      <c r="L94" s="359">
        <f t="shared" si="127"/>
        <v>0</v>
      </c>
      <c r="M94" s="359">
        <f t="shared" si="98"/>
        <v>287</v>
      </c>
      <c r="N94" s="359">
        <f t="shared" ref="N94:P94" si="128">N95+N96</f>
        <v>287</v>
      </c>
      <c r="O94" s="359">
        <f t="shared" si="128"/>
        <v>0</v>
      </c>
      <c r="P94" s="359">
        <f t="shared" si="128"/>
        <v>0</v>
      </c>
      <c r="Q94" s="359">
        <f t="shared" si="99"/>
        <v>287</v>
      </c>
      <c r="R94" s="359">
        <f t="shared" ref="R94:T94" si="129">R95+R96</f>
        <v>287</v>
      </c>
      <c r="S94" s="359">
        <f t="shared" si="129"/>
        <v>0</v>
      </c>
      <c r="T94" s="359">
        <f t="shared" si="129"/>
        <v>0</v>
      </c>
    </row>
    <row r="95" spans="1:20" s="363" customFormat="1" ht="23.45" customHeight="1">
      <c r="A95" s="246"/>
      <c r="B95" s="255"/>
      <c r="C95" s="255" t="s">
        <v>354</v>
      </c>
      <c r="D95" s="258" t="s">
        <v>17</v>
      </c>
      <c r="E95" s="359">
        <f t="shared" si="125"/>
        <v>11</v>
      </c>
      <c r="F95" s="359">
        <v>11</v>
      </c>
      <c r="G95" s="359">
        <v>0</v>
      </c>
      <c r="H95" s="359">
        <v>0</v>
      </c>
      <c r="I95" s="359">
        <f t="shared" si="97"/>
        <v>11</v>
      </c>
      <c r="J95" s="359">
        <v>11</v>
      </c>
      <c r="K95" s="359">
        <v>0</v>
      </c>
      <c r="L95" s="359">
        <v>0</v>
      </c>
      <c r="M95" s="359">
        <f t="shared" si="98"/>
        <v>11</v>
      </c>
      <c r="N95" s="359">
        <v>11</v>
      </c>
      <c r="O95" s="359">
        <v>0</v>
      </c>
      <c r="P95" s="359">
        <v>0</v>
      </c>
      <c r="Q95" s="359">
        <f t="shared" si="99"/>
        <v>11</v>
      </c>
      <c r="R95" s="359">
        <v>11</v>
      </c>
      <c r="S95" s="359">
        <v>0</v>
      </c>
      <c r="T95" s="359">
        <v>0</v>
      </c>
    </row>
    <row r="96" spans="1:20" s="363" customFormat="1" ht="23.45" customHeight="1">
      <c r="A96" s="246"/>
      <c r="B96" s="255"/>
      <c r="C96" s="255" t="s">
        <v>354</v>
      </c>
      <c r="D96" s="258" t="s">
        <v>18</v>
      </c>
      <c r="E96" s="359">
        <f t="shared" si="125"/>
        <v>276</v>
      </c>
      <c r="F96" s="359">
        <v>276</v>
      </c>
      <c r="G96" s="359">
        <v>0</v>
      </c>
      <c r="H96" s="359">
        <v>0</v>
      </c>
      <c r="I96" s="359">
        <f t="shared" si="97"/>
        <v>276</v>
      </c>
      <c r="J96" s="359">
        <v>276</v>
      </c>
      <c r="K96" s="359">
        <v>0</v>
      </c>
      <c r="L96" s="359">
        <v>0</v>
      </c>
      <c r="M96" s="359">
        <f t="shared" si="98"/>
        <v>276</v>
      </c>
      <c r="N96" s="359">
        <v>276</v>
      </c>
      <c r="O96" s="359">
        <v>0</v>
      </c>
      <c r="P96" s="359">
        <v>0</v>
      </c>
      <c r="Q96" s="359">
        <f t="shared" si="99"/>
        <v>276</v>
      </c>
      <c r="R96" s="359">
        <v>276</v>
      </c>
      <c r="S96" s="359">
        <v>0</v>
      </c>
      <c r="T96" s="359">
        <v>0</v>
      </c>
    </row>
    <row r="97" spans="1:20" ht="27" customHeight="1">
      <c r="A97" s="274"/>
      <c r="B97" s="255"/>
      <c r="C97" s="255" t="s">
        <v>171</v>
      </c>
      <c r="D97" s="294" t="s">
        <v>172</v>
      </c>
      <c r="E97" s="257">
        <f>F97+G97+H97</f>
        <v>4660</v>
      </c>
      <c r="F97" s="295">
        <f>5600-940</f>
        <v>4660</v>
      </c>
      <c r="G97" s="293"/>
      <c r="H97" s="293"/>
      <c r="I97" s="257">
        <f t="shared" si="97"/>
        <v>6400</v>
      </c>
      <c r="J97" s="295">
        <v>6400</v>
      </c>
      <c r="K97" s="293"/>
      <c r="L97" s="293"/>
      <c r="M97" s="257">
        <f t="shared" si="98"/>
        <v>6500</v>
      </c>
      <c r="N97" s="295">
        <v>6500</v>
      </c>
      <c r="O97" s="293"/>
      <c r="P97" s="293"/>
      <c r="Q97" s="257">
        <f t="shared" si="99"/>
        <v>6600</v>
      </c>
      <c r="R97" s="295">
        <v>6600</v>
      </c>
      <c r="S97" s="293"/>
      <c r="T97" s="293"/>
    </row>
    <row r="98" spans="1:20" ht="30.75" customHeight="1">
      <c r="A98" s="274"/>
      <c r="B98" s="255"/>
      <c r="C98" s="255" t="s">
        <v>173</v>
      </c>
      <c r="D98" s="294" t="s">
        <v>174</v>
      </c>
      <c r="E98" s="257">
        <f>F98+G98+H98</f>
        <v>312</v>
      </c>
      <c r="F98" s="293">
        <v>200</v>
      </c>
      <c r="G98" s="293"/>
      <c r="H98" s="293">
        <v>112</v>
      </c>
      <c r="I98" s="257">
        <f t="shared" si="97"/>
        <v>326</v>
      </c>
      <c r="J98" s="293">
        <v>200</v>
      </c>
      <c r="K98" s="293"/>
      <c r="L98" s="293">
        <v>126</v>
      </c>
      <c r="M98" s="257">
        <f t="shared" si="98"/>
        <v>400</v>
      </c>
      <c r="N98" s="293">
        <v>200</v>
      </c>
      <c r="O98" s="293"/>
      <c r="P98" s="293">
        <v>200</v>
      </c>
      <c r="Q98" s="257">
        <f t="shared" si="99"/>
        <v>420</v>
      </c>
      <c r="R98" s="293">
        <v>200</v>
      </c>
      <c r="S98" s="293"/>
      <c r="T98" s="293">
        <v>220</v>
      </c>
    </row>
    <row r="99" spans="1:20" ht="21" customHeight="1">
      <c r="A99" s="246"/>
      <c r="B99" s="266" t="s">
        <v>45</v>
      </c>
      <c r="C99" s="266" t="s">
        <v>175</v>
      </c>
      <c r="D99" s="252" t="s">
        <v>46</v>
      </c>
      <c r="E99" s="253">
        <f>F99+G99+H99</f>
        <v>456048</v>
      </c>
      <c r="F99" s="253">
        <f>F103+F115+F124+F132+F128</f>
        <v>156048</v>
      </c>
      <c r="G99" s="253">
        <f>G103+G115+G124+G132+G128</f>
        <v>0</v>
      </c>
      <c r="H99" s="253">
        <f>H103+H115+H124+H132+H128</f>
        <v>300000</v>
      </c>
      <c r="I99" s="253">
        <f t="shared" si="97"/>
        <v>431148</v>
      </c>
      <c r="J99" s="253">
        <f>J103+J115+J124+J132+J128</f>
        <v>131148</v>
      </c>
      <c r="K99" s="253">
        <f>K103+K115+K124+K132+K128</f>
        <v>0</v>
      </c>
      <c r="L99" s="253">
        <f>L103+L115+L124+L132+L128</f>
        <v>300000</v>
      </c>
      <c r="M99" s="253">
        <f t="shared" si="98"/>
        <v>451398</v>
      </c>
      <c r="N99" s="253">
        <f>N103+N115+N124+N132+N128</f>
        <v>151398</v>
      </c>
      <c r="O99" s="253">
        <f>O103+O115+O124+O132+O128</f>
        <v>0</v>
      </c>
      <c r="P99" s="253">
        <f>P103+P115+P124+P132+P128</f>
        <v>300000</v>
      </c>
      <c r="Q99" s="253">
        <f t="shared" si="99"/>
        <v>457998</v>
      </c>
      <c r="R99" s="253">
        <f>R103+R115+R124+R132+R128</f>
        <v>157998</v>
      </c>
      <c r="S99" s="253">
        <f>S103+S115+S124+S132+S128</f>
        <v>0</v>
      </c>
      <c r="T99" s="253">
        <f>T103+T115+T124+T132+T128</f>
        <v>300000</v>
      </c>
    </row>
    <row r="100" spans="1:20" s="363" customFormat="1" ht="21" customHeight="1">
      <c r="A100" s="246"/>
      <c r="B100" s="266"/>
      <c r="C100" s="267" t="s">
        <v>354</v>
      </c>
      <c r="D100" s="254" t="s">
        <v>16</v>
      </c>
      <c r="E100" s="358">
        <f t="shared" ref="E100:E102" si="130">F100+G100+H100</f>
        <v>1416</v>
      </c>
      <c r="F100" s="358">
        <f>F104+F129</f>
        <v>1416</v>
      </c>
      <c r="G100" s="358">
        <f t="shared" ref="G100:H100" si="131">G104+G129</f>
        <v>0</v>
      </c>
      <c r="H100" s="358">
        <f t="shared" si="131"/>
        <v>0</v>
      </c>
      <c r="I100" s="358">
        <f t="shared" si="97"/>
        <v>1416</v>
      </c>
      <c r="J100" s="358">
        <f>J104+J129</f>
        <v>1416</v>
      </c>
      <c r="K100" s="358">
        <f t="shared" ref="K100:L100" si="132">K104+K129</f>
        <v>0</v>
      </c>
      <c r="L100" s="358">
        <f t="shared" si="132"/>
        <v>0</v>
      </c>
      <c r="M100" s="358">
        <f t="shared" si="98"/>
        <v>1416</v>
      </c>
      <c r="N100" s="358">
        <f>N104+N129</f>
        <v>1416</v>
      </c>
      <c r="O100" s="358">
        <f t="shared" ref="O100:P100" si="133">O104+O129</f>
        <v>0</v>
      </c>
      <c r="P100" s="358">
        <f t="shared" si="133"/>
        <v>0</v>
      </c>
      <c r="Q100" s="358">
        <f t="shared" si="99"/>
        <v>1416</v>
      </c>
      <c r="R100" s="358">
        <f>R104+R129</f>
        <v>1416</v>
      </c>
      <c r="S100" s="358">
        <f t="shared" ref="S100:T100" si="134">S104+S129</f>
        <v>0</v>
      </c>
      <c r="T100" s="358">
        <f t="shared" si="134"/>
        <v>0</v>
      </c>
    </row>
    <row r="101" spans="1:20" s="363" customFormat="1" ht="21" customHeight="1">
      <c r="A101" s="246"/>
      <c r="B101" s="266"/>
      <c r="C101" s="267" t="s">
        <v>354</v>
      </c>
      <c r="D101" s="254" t="s">
        <v>17</v>
      </c>
      <c r="E101" s="358">
        <f t="shared" si="130"/>
        <v>154</v>
      </c>
      <c r="F101" s="358">
        <f t="shared" ref="F101:H102" si="135">F105+F130</f>
        <v>154</v>
      </c>
      <c r="G101" s="358">
        <f t="shared" si="135"/>
        <v>0</v>
      </c>
      <c r="H101" s="358">
        <f t="shared" si="135"/>
        <v>0</v>
      </c>
      <c r="I101" s="358">
        <f t="shared" si="97"/>
        <v>154</v>
      </c>
      <c r="J101" s="358">
        <f t="shared" ref="J101:L101" si="136">J105+J130</f>
        <v>154</v>
      </c>
      <c r="K101" s="358">
        <f t="shared" si="136"/>
        <v>0</v>
      </c>
      <c r="L101" s="358">
        <f t="shared" si="136"/>
        <v>0</v>
      </c>
      <c r="M101" s="358">
        <f t="shared" si="98"/>
        <v>154</v>
      </c>
      <c r="N101" s="358">
        <f t="shared" ref="N101:P101" si="137">N105+N130</f>
        <v>154</v>
      </c>
      <c r="O101" s="358">
        <f t="shared" si="137"/>
        <v>0</v>
      </c>
      <c r="P101" s="358">
        <f t="shared" si="137"/>
        <v>0</v>
      </c>
      <c r="Q101" s="358">
        <f t="shared" si="99"/>
        <v>154</v>
      </c>
      <c r="R101" s="358">
        <f t="shared" ref="R101:T101" si="138">R105+R130</f>
        <v>154</v>
      </c>
      <c r="S101" s="358">
        <f t="shared" si="138"/>
        <v>0</v>
      </c>
      <c r="T101" s="358">
        <f t="shared" si="138"/>
        <v>0</v>
      </c>
    </row>
    <row r="102" spans="1:20" ht="24" customHeight="1">
      <c r="A102" s="263"/>
      <c r="B102" s="267"/>
      <c r="C102" s="267" t="s">
        <v>354</v>
      </c>
      <c r="D102" s="254" t="s">
        <v>18</v>
      </c>
      <c r="E102" s="358">
        <f t="shared" si="130"/>
        <v>1262</v>
      </c>
      <c r="F102" s="358">
        <f t="shared" si="135"/>
        <v>1262</v>
      </c>
      <c r="G102" s="358">
        <f t="shared" si="135"/>
        <v>0</v>
      </c>
      <c r="H102" s="358">
        <f t="shared" si="135"/>
        <v>0</v>
      </c>
      <c r="I102" s="358">
        <f t="shared" si="97"/>
        <v>1262</v>
      </c>
      <c r="J102" s="358">
        <f t="shared" ref="J102:L102" si="139">J106+J131</f>
        <v>1262</v>
      </c>
      <c r="K102" s="358">
        <f t="shared" si="139"/>
        <v>0</v>
      </c>
      <c r="L102" s="358">
        <f t="shared" si="139"/>
        <v>0</v>
      </c>
      <c r="M102" s="358">
        <f t="shared" si="98"/>
        <v>1262</v>
      </c>
      <c r="N102" s="358">
        <f t="shared" ref="N102:P102" si="140">N106+N131</f>
        <v>1262</v>
      </c>
      <c r="O102" s="358">
        <f t="shared" si="140"/>
        <v>0</v>
      </c>
      <c r="P102" s="358">
        <f t="shared" si="140"/>
        <v>0</v>
      </c>
      <c r="Q102" s="358">
        <f t="shared" si="99"/>
        <v>1262</v>
      </c>
      <c r="R102" s="358">
        <f t="shared" ref="R102:T102" si="141">R106+R131</f>
        <v>1262</v>
      </c>
      <c r="S102" s="358">
        <f t="shared" si="141"/>
        <v>0</v>
      </c>
      <c r="T102" s="358">
        <f t="shared" si="141"/>
        <v>0</v>
      </c>
    </row>
    <row r="103" spans="1:20" ht="22.5" customHeight="1">
      <c r="A103" s="274"/>
      <c r="B103" s="255" t="s">
        <v>176</v>
      </c>
      <c r="C103" s="255" t="s">
        <v>177</v>
      </c>
      <c r="D103" s="259" t="s">
        <v>178</v>
      </c>
      <c r="E103" s="262">
        <f>F103+G103+H103</f>
        <v>15950</v>
      </c>
      <c r="F103" s="262">
        <f t="shared" ref="F103" si="142">SUM(F107:F114)</f>
        <v>12000</v>
      </c>
      <c r="G103" s="262">
        <f t="shared" ref="G103:T103" si="143">SUM(G107:G114)</f>
        <v>0</v>
      </c>
      <c r="H103" s="262">
        <f t="shared" si="143"/>
        <v>3950</v>
      </c>
      <c r="I103" s="262">
        <f t="shared" si="97"/>
        <v>15950</v>
      </c>
      <c r="J103" s="262">
        <v>12000</v>
      </c>
      <c r="K103" s="262">
        <f t="shared" si="143"/>
        <v>0</v>
      </c>
      <c r="L103" s="262">
        <f t="shared" si="143"/>
        <v>3950</v>
      </c>
      <c r="M103" s="262">
        <f t="shared" si="98"/>
        <v>15900</v>
      </c>
      <c r="N103" s="262">
        <v>11950</v>
      </c>
      <c r="O103" s="262">
        <f t="shared" si="143"/>
        <v>0</v>
      </c>
      <c r="P103" s="262">
        <f t="shared" si="143"/>
        <v>3950</v>
      </c>
      <c r="Q103" s="262">
        <f t="shared" si="99"/>
        <v>15900</v>
      </c>
      <c r="R103" s="262">
        <v>11950</v>
      </c>
      <c r="S103" s="262">
        <f t="shared" si="143"/>
        <v>0</v>
      </c>
      <c r="T103" s="262">
        <f t="shared" si="143"/>
        <v>3950</v>
      </c>
    </row>
    <row r="104" spans="1:20" s="363" customFormat="1" ht="22.15" customHeight="1">
      <c r="A104" s="246"/>
      <c r="B104" s="255"/>
      <c r="C104" s="255" t="s">
        <v>354</v>
      </c>
      <c r="D104" s="258" t="s">
        <v>16</v>
      </c>
      <c r="E104" s="359">
        <f t="shared" ref="E104:E106" si="144">F104+G104+H104</f>
        <v>1343</v>
      </c>
      <c r="F104" s="359">
        <f t="shared" ref="F104:H104" si="145">F105+F106</f>
        <v>1343</v>
      </c>
      <c r="G104" s="359">
        <f t="shared" si="145"/>
        <v>0</v>
      </c>
      <c r="H104" s="359">
        <f t="shared" si="145"/>
        <v>0</v>
      </c>
      <c r="I104" s="359">
        <f t="shared" si="97"/>
        <v>1343</v>
      </c>
      <c r="J104" s="359">
        <f t="shared" ref="J104:L104" si="146">J105+J106</f>
        <v>1343</v>
      </c>
      <c r="K104" s="359">
        <f t="shared" si="146"/>
        <v>0</v>
      </c>
      <c r="L104" s="359">
        <f t="shared" si="146"/>
        <v>0</v>
      </c>
      <c r="M104" s="359">
        <f t="shared" si="98"/>
        <v>1343</v>
      </c>
      <c r="N104" s="359">
        <f t="shared" ref="N104:P104" si="147">N105+N106</f>
        <v>1343</v>
      </c>
      <c r="O104" s="359">
        <f t="shared" si="147"/>
        <v>0</v>
      </c>
      <c r="P104" s="359">
        <f t="shared" si="147"/>
        <v>0</v>
      </c>
      <c r="Q104" s="359">
        <f t="shared" si="99"/>
        <v>1343</v>
      </c>
      <c r="R104" s="359">
        <f t="shared" ref="R104:T104" si="148">R105+R106</f>
        <v>1343</v>
      </c>
      <c r="S104" s="359">
        <f t="shared" si="148"/>
        <v>0</v>
      </c>
      <c r="T104" s="359">
        <f t="shared" si="148"/>
        <v>0</v>
      </c>
    </row>
    <row r="105" spans="1:20" s="363" customFormat="1" ht="23.45" customHeight="1">
      <c r="A105" s="246"/>
      <c r="B105" s="255"/>
      <c r="C105" s="255" t="s">
        <v>354</v>
      </c>
      <c r="D105" s="258" t="s">
        <v>17</v>
      </c>
      <c r="E105" s="359">
        <f t="shared" si="144"/>
        <v>143</v>
      </c>
      <c r="F105" s="359">
        <v>143</v>
      </c>
      <c r="G105" s="359">
        <v>0</v>
      </c>
      <c r="H105" s="359">
        <v>0</v>
      </c>
      <c r="I105" s="359">
        <f t="shared" si="97"/>
        <v>143</v>
      </c>
      <c r="J105" s="359">
        <v>143</v>
      </c>
      <c r="K105" s="359">
        <v>0</v>
      </c>
      <c r="L105" s="359">
        <v>0</v>
      </c>
      <c r="M105" s="359">
        <f t="shared" si="98"/>
        <v>143</v>
      </c>
      <c r="N105" s="359">
        <v>143</v>
      </c>
      <c r="O105" s="359">
        <v>0</v>
      </c>
      <c r="P105" s="359">
        <v>0</v>
      </c>
      <c r="Q105" s="359">
        <f t="shared" si="99"/>
        <v>143</v>
      </c>
      <c r="R105" s="359">
        <v>143</v>
      </c>
      <c r="S105" s="359">
        <v>0</v>
      </c>
      <c r="T105" s="359">
        <v>0</v>
      </c>
    </row>
    <row r="106" spans="1:20" s="363" customFormat="1" ht="23.45" customHeight="1">
      <c r="A106" s="246"/>
      <c r="B106" s="255"/>
      <c r="C106" s="255" t="s">
        <v>354</v>
      </c>
      <c r="D106" s="258" t="s">
        <v>18</v>
      </c>
      <c r="E106" s="359">
        <f t="shared" si="144"/>
        <v>1200</v>
      </c>
      <c r="F106" s="359">
        <v>1200</v>
      </c>
      <c r="G106" s="359">
        <v>0</v>
      </c>
      <c r="H106" s="359">
        <v>0</v>
      </c>
      <c r="I106" s="359">
        <f t="shared" si="97"/>
        <v>1200</v>
      </c>
      <c r="J106" s="359">
        <v>1200</v>
      </c>
      <c r="K106" s="359">
        <v>0</v>
      </c>
      <c r="L106" s="359">
        <v>0</v>
      </c>
      <c r="M106" s="359">
        <f t="shared" si="98"/>
        <v>1200</v>
      </c>
      <c r="N106" s="359">
        <v>1200</v>
      </c>
      <c r="O106" s="359">
        <v>0</v>
      </c>
      <c r="P106" s="359">
        <v>0</v>
      </c>
      <c r="Q106" s="359">
        <f t="shared" si="99"/>
        <v>1200</v>
      </c>
      <c r="R106" s="359">
        <v>1200</v>
      </c>
      <c r="S106" s="359">
        <v>0</v>
      </c>
      <c r="T106" s="359">
        <v>0</v>
      </c>
    </row>
    <row r="107" spans="1:20" ht="27" customHeight="1">
      <c r="A107" s="274"/>
      <c r="B107" s="255"/>
      <c r="C107" s="255" t="s">
        <v>179</v>
      </c>
      <c r="D107" s="294" t="s">
        <v>180</v>
      </c>
      <c r="E107" s="262">
        <f t="shared" ref="E107:E128" si="149">F107+G107+H107</f>
        <v>2200</v>
      </c>
      <c r="F107" s="271">
        <v>2200</v>
      </c>
      <c r="G107" s="271"/>
      <c r="H107" s="271"/>
      <c r="I107" s="262">
        <f t="shared" si="97"/>
        <v>2200</v>
      </c>
      <c r="J107" s="271">
        <v>2200</v>
      </c>
      <c r="K107" s="271"/>
      <c r="L107" s="271"/>
      <c r="M107" s="262">
        <f t="shared" si="98"/>
        <v>2200</v>
      </c>
      <c r="N107" s="271">
        <v>2200</v>
      </c>
      <c r="O107" s="271"/>
      <c r="P107" s="271"/>
      <c r="Q107" s="262">
        <f t="shared" si="99"/>
        <v>2200</v>
      </c>
      <c r="R107" s="271">
        <v>2200</v>
      </c>
      <c r="S107" s="271"/>
      <c r="T107" s="271"/>
    </row>
    <row r="108" spans="1:20" ht="27" customHeight="1">
      <c r="A108" s="274"/>
      <c r="B108" s="255"/>
      <c r="C108" s="255" t="s">
        <v>181</v>
      </c>
      <c r="D108" s="294" t="s">
        <v>182</v>
      </c>
      <c r="E108" s="262">
        <f t="shared" si="149"/>
        <v>4300</v>
      </c>
      <c r="F108" s="271">
        <v>4300</v>
      </c>
      <c r="G108" s="271"/>
      <c r="H108" s="271"/>
      <c r="I108" s="262">
        <f t="shared" si="97"/>
        <v>4300</v>
      </c>
      <c r="J108" s="271">
        <v>4300</v>
      </c>
      <c r="K108" s="271"/>
      <c r="L108" s="271"/>
      <c r="M108" s="262">
        <f t="shared" si="98"/>
        <v>4300</v>
      </c>
      <c r="N108" s="271">
        <v>4300</v>
      </c>
      <c r="O108" s="271"/>
      <c r="P108" s="271"/>
      <c r="Q108" s="262">
        <f t="shared" si="99"/>
        <v>4300</v>
      </c>
      <c r="R108" s="271">
        <v>4300</v>
      </c>
      <c r="S108" s="271"/>
      <c r="T108" s="271"/>
    </row>
    <row r="109" spans="1:20" ht="27" customHeight="1">
      <c r="A109" s="274"/>
      <c r="B109" s="255"/>
      <c r="C109" s="255" t="s">
        <v>183</v>
      </c>
      <c r="D109" s="294" t="s">
        <v>184</v>
      </c>
      <c r="E109" s="262">
        <f t="shared" si="149"/>
        <v>400</v>
      </c>
      <c r="F109" s="271">
        <v>400</v>
      </c>
      <c r="G109" s="271"/>
      <c r="H109" s="271"/>
      <c r="I109" s="262">
        <f t="shared" si="97"/>
        <v>400</v>
      </c>
      <c r="J109" s="271">
        <v>400</v>
      </c>
      <c r="K109" s="271"/>
      <c r="L109" s="271"/>
      <c r="M109" s="262">
        <f t="shared" si="98"/>
        <v>400</v>
      </c>
      <c r="N109" s="271">
        <v>400</v>
      </c>
      <c r="O109" s="271"/>
      <c r="P109" s="271"/>
      <c r="Q109" s="262">
        <f t="shared" si="99"/>
        <v>400</v>
      </c>
      <c r="R109" s="271">
        <v>400</v>
      </c>
      <c r="S109" s="271"/>
      <c r="T109" s="271"/>
    </row>
    <row r="110" spans="1:20" ht="27" customHeight="1">
      <c r="A110" s="274"/>
      <c r="B110" s="255"/>
      <c r="C110" s="255" t="s">
        <v>185</v>
      </c>
      <c r="D110" s="294" t="s">
        <v>186</v>
      </c>
      <c r="E110" s="262">
        <f t="shared" si="149"/>
        <v>800</v>
      </c>
      <c r="F110" s="271">
        <v>800</v>
      </c>
      <c r="G110" s="271"/>
      <c r="H110" s="271"/>
      <c r="I110" s="262">
        <f t="shared" si="97"/>
        <v>800</v>
      </c>
      <c r="J110" s="271">
        <v>800</v>
      </c>
      <c r="K110" s="271"/>
      <c r="L110" s="271"/>
      <c r="M110" s="262">
        <f t="shared" si="98"/>
        <v>800</v>
      </c>
      <c r="N110" s="271">
        <v>800</v>
      </c>
      <c r="O110" s="271"/>
      <c r="P110" s="271"/>
      <c r="Q110" s="262">
        <f t="shared" si="99"/>
        <v>800</v>
      </c>
      <c r="R110" s="271">
        <v>800</v>
      </c>
      <c r="S110" s="271"/>
      <c r="T110" s="271"/>
    </row>
    <row r="111" spans="1:20" ht="27" customHeight="1">
      <c r="A111" s="274"/>
      <c r="B111" s="255"/>
      <c r="C111" s="255" t="s">
        <v>187</v>
      </c>
      <c r="D111" s="294" t="s">
        <v>188</v>
      </c>
      <c r="E111" s="262">
        <f t="shared" si="149"/>
        <v>100</v>
      </c>
      <c r="F111" s="271">
        <v>100</v>
      </c>
      <c r="G111" s="271"/>
      <c r="H111" s="271"/>
      <c r="I111" s="262">
        <f t="shared" si="97"/>
        <v>100</v>
      </c>
      <c r="J111" s="271">
        <v>100</v>
      </c>
      <c r="K111" s="271"/>
      <c r="L111" s="271"/>
      <c r="M111" s="262">
        <f t="shared" si="98"/>
        <v>100</v>
      </c>
      <c r="N111" s="271">
        <v>100</v>
      </c>
      <c r="O111" s="271"/>
      <c r="P111" s="271"/>
      <c r="Q111" s="262">
        <f t="shared" si="99"/>
        <v>100</v>
      </c>
      <c r="R111" s="271">
        <v>100</v>
      </c>
      <c r="S111" s="271"/>
      <c r="T111" s="271"/>
    </row>
    <row r="112" spans="1:20" ht="27" customHeight="1">
      <c r="A112" s="274"/>
      <c r="B112" s="255"/>
      <c r="C112" s="255" t="s">
        <v>189</v>
      </c>
      <c r="D112" s="294" t="s">
        <v>190</v>
      </c>
      <c r="E112" s="262">
        <f t="shared" si="149"/>
        <v>200</v>
      </c>
      <c r="F112" s="271">
        <v>200</v>
      </c>
      <c r="G112" s="271"/>
      <c r="H112" s="271"/>
      <c r="I112" s="262">
        <f t="shared" ref="I112:I143" si="150">J112+K112+L112</f>
        <v>200</v>
      </c>
      <c r="J112" s="271">
        <v>200</v>
      </c>
      <c r="K112" s="271"/>
      <c r="L112" s="271"/>
      <c r="M112" s="262">
        <f t="shared" ref="M112:M143" si="151">N112+O112+P112</f>
        <v>200</v>
      </c>
      <c r="N112" s="271">
        <v>200</v>
      </c>
      <c r="O112" s="271"/>
      <c r="P112" s="271"/>
      <c r="Q112" s="262">
        <f t="shared" ref="Q112:Q143" si="152">R112+S112+T112</f>
        <v>200</v>
      </c>
      <c r="R112" s="271">
        <v>200</v>
      </c>
      <c r="S112" s="271"/>
      <c r="T112" s="271"/>
    </row>
    <row r="113" spans="1:20" ht="33" customHeight="1">
      <c r="A113" s="274"/>
      <c r="B113" s="255"/>
      <c r="C113" s="255" t="s">
        <v>191</v>
      </c>
      <c r="D113" s="294" t="s">
        <v>362</v>
      </c>
      <c r="E113" s="262">
        <f t="shared" si="149"/>
        <v>160</v>
      </c>
      <c r="F113" s="296">
        <v>160</v>
      </c>
      <c r="G113" s="271"/>
      <c r="H113" s="271"/>
      <c r="I113" s="262">
        <f t="shared" si="150"/>
        <v>160</v>
      </c>
      <c r="J113" s="296">
        <v>160</v>
      </c>
      <c r="K113" s="271"/>
      <c r="L113" s="271"/>
      <c r="M113" s="262">
        <f t="shared" si="151"/>
        <v>110</v>
      </c>
      <c r="N113" s="296">
        <v>110</v>
      </c>
      <c r="O113" s="271"/>
      <c r="P113" s="271"/>
      <c r="Q113" s="262">
        <f t="shared" si="152"/>
        <v>110</v>
      </c>
      <c r="R113" s="296">
        <v>110</v>
      </c>
      <c r="S113" s="271"/>
      <c r="T113" s="271"/>
    </row>
    <row r="114" spans="1:20" ht="27" customHeight="1">
      <c r="A114" s="274"/>
      <c r="B114" s="255"/>
      <c r="C114" s="255" t="s">
        <v>192</v>
      </c>
      <c r="D114" s="276" t="s">
        <v>193</v>
      </c>
      <c r="E114" s="262">
        <f t="shared" si="149"/>
        <v>7790</v>
      </c>
      <c r="F114" s="271">
        <v>3840</v>
      </c>
      <c r="G114" s="271">
        <v>0</v>
      </c>
      <c r="H114" s="271">
        <v>3950</v>
      </c>
      <c r="I114" s="262">
        <f t="shared" si="150"/>
        <v>7790</v>
      </c>
      <c r="J114" s="271">
        <v>3840</v>
      </c>
      <c r="K114" s="271">
        <v>0</v>
      </c>
      <c r="L114" s="271">
        <v>3950</v>
      </c>
      <c r="M114" s="262">
        <f t="shared" si="151"/>
        <v>7790</v>
      </c>
      <c r="N114" s="271">
        <v>3840</v>
      </c>
      <c r="O114" s="271">
        <v>0</v>
      </c>
      <c r="P114" s="271">
        <v>3950</v>
      </c>
      <c r="Q114" s="262">
        <f t="shared" si="152"/>
        <v>7790</v>
      </c>
      <c r="R114" s="271">
        <v>3840</v>
      </c>
      <c r="S114" s="271">
        <v>0</v>
      </c>
      <c r="T114" s="271">
        <v>3950</v>
      </c>
    </row>
    <row r="115" spans="1:20" ht="28.5" customHeight="1">
      <c r="A115" s="274"/>
      <c r="B115" s="255" t="s">
        <v>194</v>
      </c>
      <c r="C115" s="255" t="s">
        <v>195</v>
      </c>
      <c r="D115" s="259" t="s">
        <v>196</v>
      </c>
      <c r="E115" s="262">
        <f t="shared" si="149"/>
        <v>134918</v>
      </c>
      <c r="F115" s="262">
        <f>F116+F117+F118+F119+F120+F121+F122+F123</f>
        <v>134918</v>
      </c>
      <c r="G115" s="262">
        <f t="shared" ref="G115:H115" si="153">G116+G117+G118+G119+G120+G121+G122+G123</f>
        <v>0</v>
      </c>
      <c r="H115" s="262">
        <f t="shared" si="153"/>
        <v>0</v>
      </c>
      <c r="I115" s="262">
        <f t="shared" si="150"/>
        <v>110018</v>
      </c>
      <c r="J115" s="262">
        <v>110018</v>
      </c>
      <c r="K115" s="262">
        <f t="shared" ref="K115" si="154">K116+K117+K118+K119+K120+K121+K122+K123</f>
        <v>0</v>
      </c>
      <c r="L115" s="262">
        <f t="shared" ref="L115" si="155">L116+L117+L118+L119+L120+L121+L122+L123</f>
        <v>0</v>
      </c>
      <c r="M115" s="262">
        <f t="shared" si="151"/>
        <v>128318</v>
      </c>
      <c r="N115" s="262">
        <v>128318</v>
      </c>
      <c r="O115" s="262">
        <f t="shared" ref="O115" si="156">O116+O117+O118+O119+O120+O121+O122+O123</f>
        <v>0</v>
      </c>
      <c r="P115" s="262">
        <f t="shared" ref="P115" si="157">P116+P117+P118+P119+P120+P121+P122+P123</f>
        <v>0</v>
      </c>
      <c r="Q115" s="262">
        <f t="shared" si="152"/>
        <v>134918</v>
      </c>
      <c r="R115" s="262">
        <v>134918</v>
      </c>
      <c r="S115" s="262">
        <f t="shared" ref="S115" si="158">S116+S117+S118+S119+S120+S121+S122+S123</f>
        <v>0</v>
      </c>
      <c r="T115" s="262">
        <f t="shared" ref="T115" si="159">T116+T117+T118+T119+T120+T121+T122+T123</f>
        <v>0</v>
      </c>
    </row>
    <row r="116" spans="1:20" ht="27" customHeight="1">
      <c r="A116" s="274"/>
      <c r="B116" s="255"/>
      <c r="C116" s="255" t="s">
        <v>197</v>
      </c>
      <c r="D116" s="272" t="s">
        <v>198</v>
      </c>
      <c r="E116" s="262">
        <f t="shared" si="149"/>
        <v>119000</v>
      </c>
      <c r="F116" s="289">
        <v>119000</v>
      </c>
      <c r="G116" s="271"/>
      <c r="H116" s="271"/>
      <c r="I116" s="262">
        <f t="shared" si="150"/>
        <v>93800</v>
      </c>
      <c r="J116" s="289">
        <v>93800</v>
      </c>
      <c r="K116" s="271"/>
      <c r="L116" s="271"/>
      <c r="M116" s="262">
        <f t="shared" si="151"/>
        <v>111050</v>
      </c>
      <c r="N116" s="289">
        <v>111050</v>
      </c>
      <c r="O116" s="271"/>
      <c r="P116" s="271"/>
      <c r="Q116" s="262">
        <f t="shared" si="152"/>
        <v>118550</v>
      </c>
      <c r="R116" s="289">
        <v>118550</v>
      </c>
      <c r="S116" s="271"/>
      <c r="T116" s="271"/>
    </row>
    <row r="117" spans="1:20" ht="27" customHeight="1">
      <c r="A117" s="274"/>
      <c r="B117" s="255"/>
      <c r="C117" s="255" t="s">
        <v>199</v>
      </c>
      <c r="D117" s="272" t="s">
        <v>200</v>
      </c>
      <c r="E117" s="262">
        <f t="shared" si="149"/>
        <v>4500</v>
      </c>
      <c r="F117" s="271">
        <v>4500</v>
      </c>
      <c r="G117" s="271"/>
      <c r="H117" s="271"/>
      <c r="I117" s="262">
        <f t="shared" si="150"/>
        <v>4500</v>
      </c>
      <c r="J117" s="271">
        <v>4500</v>
      </c>
      <c r="K117" s="271"/>
      <c r="L117" s="271"/>
      <c r="M117" s="262">
        <f t="shared" si="151"/>
        <v>4500</v>
      </c>
      <c r="N117" s="271">
        <v>4500</v>
      </c>
      <c r="O117" s="271"/>
      <c r="P117" s="271"/>
      <c r="Q117" s="262">
        <f t="shared" si="152"/>
        <v>4500</v>
      </c>
      <c r="R117" s="271">
        <v>4500</v>
      </c>
      <c r="S117" s="271"/>
      <c r="T117" s="271"/>
    </row>
    <row r="118" spans="1:20" ht="28.5" customHeight="1">
      <c r="A118" s="274"/>
      <c r="B118" s="255"/>
      <c r="C118" s="255" t="s">
        <v>201</v>
      </c>
      <c r="D118" s="272" t="s">
        <v>202</v>
      </c>
      <c r="E118" s="262">
        <f t="shared" si="149"/>
        <v>4100</v>
      </c>
      <c r="F118" s="271">
        <v>4100</v>
      </c>
      <c r="G118" s="271"/>
      <c r="H118" s="271"/>
      <c r="I118" s="262">
        <f t="shared" si="150"/>
        <v>4100</v>
      </c>
      <c r="J118" s="271">
        <v>4100</v>
      </c>
      <c r="K118" s="271"/>
      <c r="L118" s="271"/>
      <c r="M118" s="262">
        <f t="shared" si="151"/>
        <v>4100</v>
      </c>
      <c r="N118" s="271">
        <v>4100</v>
      </c>
      <c r="O118" s="271"/>
      <c r="P118" s="271"/>
      <c r="Q118" s="262">
        <f t="shared" si="152"/>
        <v>4100</v>
      </c>
      <c r="R118" s="271">
        <v>4100</v>
      </c>
      <c r="S118" s="271"/>
      <c r="T118" s="271"/>
    </row>
    <row r="119" spans="1:20" ht="36" customHeight="1">
      <c r="A119" s="274"/>
      <c r="B119" s="255"/>
      <c r="C119" s="255" t="s">
        <v>203</v>
      </c>
      <c r="D119" s="272" t="s">
        <v>204</v>
      </c>
      <c r="E119" s="262">
        <f t="shared" si="149"/>
        <v>1600</v>
      </c>
      <c r="F119" s="271">
        <v>1600</v>
      </c>
      <c r="G119" s="271"/>
      <c r="H119" s="271"/>
      <c r="I119" s="262">
        <f t="shared" si="150"/>
        <v>1600</v>
      </c>
      <c r="J119" s="271">
        <v>1600</v>
      </c>
      <c r="K119" s="271"/>
      <c r="L119" s="271"/>
      <c r="M119" s="262">
        <f t="shared" si="151"/>
        <v>1600</v>
      </c>
      <c r="N119" s="271">
        <v>1600</v>
      </c>
      <c r="O119" s="271"/>
      <c r="P119" s="271"/>
      <c r="Q119" s="262">
        <f t="shared" si="152"/>
        <v>1600</v>
      </c>
      <c r="R119" s="271">
        <v>1600</v>
      </c>
      <c r="S119" s="271"/>
      <c r="T119" s="271"/>
    </row>
    <row r="120" spans="1:20" ht="63.75" customHeight="1">
      <c r="A120" s="274"/>
      <c r="B120" s="255"/>
      <c r="C120" s="255" t="s">
        <v>205</v>
      </c>
      <c r="D120" s="272" t="s">
        <v>206</v>
      </c>
      <c r="E120" s="262">
        <f t="shared" si="149"/>
        <v>20</v>
      </c>
      <c r="F120" s="271">
        <v>20</v>
      </c>
      <c r="G120" s="271"/>
      <c r="H120" s="271"/>
      <c r="I120" s="262">
        <f t="shared" si="150"/>
        <v>20</v>
      </c>
      <c r="J120" s="271">
        <v>20</v>
      </c>
      <c r="K120" s="271"/>
      <c r="L120" s="271"/>
      <c r="M120" s="262">
        <f t="shared" si="151"/>
        <v>0</v>
      </c>
      <c r="N120" s="271">
        <v>0</v>
      </c>
      <c r="O120" s="271"/>
      <c r="P120" s="271"/>
      <c r="Q120" s="262">
        <f t="shared" si="152"/>
        <v>0</v>
      </c>
      <c r="R120" s="271">
        <v>0</v>
      </c>
      <c r="S120" s="271"/>
      <c r="T120" s="271"/>
    </row>
    <row r="121" spans="1:20" ht="28.5" customHeight="1">
      <c r="A121" s="274"/>
      <c r="B121" s="255"/>
      <c r="C121" s="255" t="s">
        <v>207</v>
      </c>
      <c r="D121" s="272" t="s">
        <v>208</v>
      </c>
      <c r="E121" s="262">
        <f t="shared" si="149"/>
        <v>1498</v>
      </c>
      <c r="F121" s="271">
        <v>1498</v>
      </c>
      <c r="G121" s="271"/>
      <c r="H121" s="271"/>
      <c r="I121" s="262">
        <f t="shared" si="150"/>
        <v>1498</v>
      </c>
      <c r="J121" s="271">
        <v>1498</v>
      </c>
      <c r="K121" s="271"/>
      <c r="L121" s="271"/>
      <c r="M121" s="262">
        <f t="shared" si="151"/>
        <v>1498</v>
      </c>
      <c r="N121" s="271">
        <v>1498</v>
      </c>
      <c r="O121" s="271"/>
      <c r="P121" s="271"/>
      <c r="Q121" s="262">
        <f t="shared" si="152"/>
        <v>1498</v>
      </c>
      <c r="R121" s="271">
        <v>1498</v>
      </c>
      <c r="S121" s="271"/>
      <c r="T121" s="271"/>
    </row>
    <row r="122" spans="1:20" ht="35.25" customHeight="1">
      <c r="A122" s="274"/>
      <c r="B122" s="255"/>
      <c r="C122" s="255" t="s">
        <v>209</v>
      </c>
      <c r="D122" s="272" t="s">
        <v>210</v>
      </c>
      <c r="E122" s="262">
        <f t="shared" si="149"/>
        <v>1200</v>
      </c>
      <c r="F122" s="271">
        <v>1200</v>
      </c>
      <c r="G122" s="271"/>
      <c r="H122" s="271"/>
      <c r="I122" s="262">
        <f t="shared" si="150"/>
        <v>1500</v>
      </c>
      <c r="J122" s="271">
        <v>1500</v>
      </c>
      <c r="K122" s="271"/>
      <c r="L122" s="271"/>
      <c r="M122" s="262">
        <f t="shared" si="151"/>
        <v>1570</v>
      </c>
      <c r="N122" s="271">
        <v>1570</v>
      </c>
      <c r="O122" s="271"/>
      <c r="P122" s="271"/>
      <c r="Q122" s="262">
        <f t="shared" si="152"/>
        <v>1670</v>
      </c>
      <c r="R122" s="271">
        <v>1670</v>
      </c>
      <c r="S122" s="271"/>
      <c r="T122" s="271"/>
    </row>
    <row r="123" spans="1:20" ht="27" customHeight="1">
      <c r="A123" s="274"/>
      <c r="B123" s="255"/>
      <c r="C123" s="255" t="s">
        <v>211</v>
      </c>
      <c r="D123" s="272" t="s">
        <v>212</v>
      </c>
      <c r="E123" s="262">
        <f t="shared" si="149"/>
        <v>3000</v>
      </c>
      <c r="F123" s="271">
        <v>3000</v>
      </c>
      <c r="G123" s="271"/>
      <c r="H123" s="271"/>
      <c r="I123" s="262">
        <f t="shared" si="150"/>
        <v>3000</v>
      </c>
      <c r="J123" s="271">
        <v>3000</v>
      </c>
      <c r="K123" s="271"/>
      <c r="L123" s="271"/>
      <c r="M123" s="262">
        <f t="shared" si="151"/>
        <v>4000</v>
      </c>
      <c r="N123" s="271">
        <v>4000</v>
      </c>
      <c r="O123" s="271"/>
      <c r="P123" s="271"/>
      <c r="Q123" s="262">
        <f t="shared" si="152"/>
        <v>3000</v>
      </c>
      <c r="R123" s="271">
        <v>3000</v>
      </c>
      <c r="S123" s="271"/>
      <c r="T123" s="271"/>
    </row>
    <row r="124" spans="1:20" ht="23.25" customHeight="1">
      <c r="A124" s="274"/>
      <c r="B124" s="255" t="s">
        <v>213</v>
      </c>
      <c r="C124" s="255" t="s">
        <v>214</v>
      </c>
      <c r="D124" s="297" t="s">
        <v>215</v>
      </c>
      <c r="E124" s="262">
        <f t="shared" si="149"/>
        <v>220</v>
      </c>
      <c r="F124" s="262">
        <f>F125+F126+F127</f>
        <v>220</v>
      </c>
      <c r="G124" s="262">
        <f t="shared" ref="G124:H124" si="160">G125+G126+G127</f>
        <v>0</v>
      </c>
      <c r="H124" s="262">
        <f t="shared" si="160"/>
        <v>0</v>
      </c>
      <c r="I124" s="262">
        <f t="shared" si="150"/>
        <v>220</v>
      </c>
      <c r="J124" s="262">
        <v>220</v>
      </c>
      <c r="K124" s="262">
        <f t="shared" ref="K124" si="161">K125+K126+K127</f>
        <v>0</v>
      </c>
      <c r="L124" s="262">
        <f t="shared" ref="L124" si="162">L125+L126+L127</f>
        <v>0</v>
      </c>
      <c r="M124" s="262">
        <f t="shared" si="151"/>
        <v>220</v>
      </c>
      <c r="N124" s="262">
        <v>220</v>
      </c>
      <c r="O124" s="262">
        <f t="shared" ref="O124" si="163">O125+O126+O127</f>
        <v>0</v>
      </c>
      <c r="P124" s="262">
        <f t="shared" ref="P124" si="164">P125+P126+P127</f>
        <v>0</v>
      </c>
      <c r="Q124" s="262">
        <f t="shared" si="152"/>
        <v>220</v>
      </c>
      <c r="R124" s="262">
        <v>220</v>
      </c>
      <c r="S124" s="262">
        <f t="shared" ref="S124" si="165">S125+S126+S127</f>
        <v>0</v>
      </c>
      <c r="T124" s="262">
        <f t="shared" ref="T124" si="166">T125+T126+T127</f>
        <v>0</v>
      </c>
    </row>
    <row r="125" spans="1:20" ht="28.5" customHeight="1">
      <c r="A125" s="274"/>
      <c r="B125" s="255"/>
      <c r="C125" s="255" t="s">
        <v>216</v>
      </c>
      <c r="D125" s="272" t="s">
        <v>217</v>
      </c>
      <c r="E125" s="262">
        <f t="shared" si="149"/>
        <v>180</v>
      </c>
      <c r="F125" s="271">
        <v>180</v>
      </c>
      <c r="G125" s="271"/>
      <c r="H125" s="271"/>
      <c r="I125" s="262">
        <f t="shared" si="150"/>
        <v>180</v>
      </c>
      <c r="J125" s="271">
        <v>180</v>
      </c>
      <c r="K125" s="271"/>
      <c r="L125" s="271"/>
      <c r="M125" s="262">
        <f t="shared" si="151"/>
        <v>180</v>
      </c>
      <c r="N125" s="271">
        <v>180</v>
      </c>
      <c r="O125" s="271"/>
      <c r="P125" s="271"/>
      <c r="Q125" s="262">
        <f t="shared" si="152"/>
        <v>180</v>
      </c>
      <c r="R125" s="271">
        <v>180</v>
      </c>
      <c r="S125" s="271"/>
      <c r="T125" s="271"/>
    </row>
    <row r="126" spans="1:20" ht="24" customHeight="1">
      <c r="A126" s="274"/>
      <c r="B126" s="255"/>
      <c r="C126" s="255" t="s">
        <v>218</v>
      </c>
      <c r="D126" s="272" t="s">
        <v>219</v>
      </c>
      <c r="E126" s="262">
        <f t="shared" si="149"/>
        <v>20</v>
      </c>
      <c r="F126" s="271">
        <v>20</v>
      </c>
      <c r="G126" s="271"/>
      <c r="H126" s="271"/>
      <c r="I126" s="262">
        <f t="shared" si="150"/>
        <v>20</v>
      </c>
      <c r="J126" s="271">
        <v>20</v>
      </c>
      <c r="K126" s="271"/>
      <c r="L126" s="271"/>
      <c r="M126" s="262">
        <f t="shared" si="151"/>
        <v>20</v>
      </c>
      <c r="N126" s="271">
        <v>20</v>
      </c>
      <c r="O126" s="271"/>
      <c r="P126" s="271"/>
      <c r="Q126" s="262">
        <f t="shared" si="152"/>
        <v>20</v>
      </c>
      <c r="R126" s="271">
        <v>20</v>
      </c>
      <c r="S126" s="271"/>
      <c r="T126" s="271"/>
    </row>
    <row r="127" spans="1:20" ht="24" customHeight="1">
      <c r="A127" s="274"/>
      <c r="B127" s="255"/>
      <c r="C127" s="255" t="s">
        <v>220</v>
      </c>
      <c r="D127" s="272" t="s">
        <v>221</v>
      </c>
      <c r="E127" s="262">
        <f t="shared" si="149"/>
        <v>20</v>
      </c>
      <c r="F127" s="296">
        <v>20</v>
      </c>
      <c r="G127" s="271"/>
      <c r="H127" s="271"/>
      <c r="I127" s="262">
        <f t="shared" si="150"/>
        <v>20</v>
      </c>
      <c r="J127" s="296">
        <v>20</v>
      </c>
      <c r="K127" s="271"/>
      <c r="L127" s="271"/>
      <c r="M127" s="262">
        <f t="shared" si="151"/>
        <v>20</v>
      </c>
      <c r="N127" s="296">
        <v>20</v>
      </c>
      <c r="O127" s="271"/>
      <c r="P127" s="271"/>
      <c r="Q127" s="262">
        <f t="shared" si="152"/>
        <v>20</v>
      </c>
      <c r="R127" s="296">
        <v>20</v>
      </c>
      <c r="S127" s="271"/>
      <c r="T127" s="271"/>
    </row>
    <row r="128" spans="1:20" ht="22.5" customHeight="1">
      <c r="A128" s="274"/>
      <c r="B128" s="255" t="s">
        <v>222</v>
      </c>
      <c r="C128" s="255" t="s">
        <v>223</v>
      </c>
      <c r="D128" s="297" t="s">
        <v>224</v>
      </c>
      <c r="E128" s="262">
        <f t="shared" si="149"/>
        <v>6910</v>
      </c>
      <c r="F128" s="262">
        <v>6910</v>
      </c>
      <c r="G128" s="262">
        <v>0</v>
      </c>
      <c r="H128" s="262">
        <v>0</v>
      </c>
      <c r="I128" s="262">
        <f t="shared" si="150"/>
        <v>6910</v>
      </c>
      <c r="J128" s="262">
        <v>6910</v>
      </c>
      <c r="K128" s="262">
        <v>0</v>
      </c>
      <c r="L128" s="262">
        <v>0</v>
      </c>
      <c r="M128" s="262">
        <f t="shared" si="151"/>
        <v>6910</v>
      </c>
      <c r="N128" s="262">
        <v>6910</v>
      </c>
      <c r="O128" s="262">
        <v>0</v>
      </c>
      <c r="P128" s="262">
        <v>0</v>
      </c>
      <c r="Q128" s="262">
        <f t="shared" si="152"/>
        <v>6910</v>
      </c>
      <c r="R128" s="262">
        <v>6910</v>
      </c>
      <c r="S128" s="262">
        <v>0</v>
      </c>
      <c r="T128" s="262">
        <v>0</v>
      </c>
    </row>
    <row r="129" spans="1:20" s="363" customFormat="1" ht="22.15" customHeight="1">
      <c r="A129" s="246"/>
      <c r="B129" s="255"/>
      <c r="C129" s="255" t="s">
        <v>354</v>
      </c>
      <c r="D129" s="258" t="s">
        <v>16</v>
      </c>
      <c r="E129" s="359">
        <f t="shared" ref="E129:E131" si="167">F129+G129+H129</f>
        <v>73</v>
      </c>
      <c r="F129" s="359">
        <f t="shared" ref="F129:H129" si="168">F130+F131</f>
        <v>73</v>
      </c>
      <c r="G129" s="359">
        <f t="shared" si="168"/>
        <v>0</v>
      </c>
      <c r="H129" s="359">
        <f t="shared" si="168"/>
        <v>0</v>
      </c>
      <c r="I129" s="359">
        <f t="shared" si="150"/>
        <v>73</v>
      </c>
      <c r="J129" s="359">
        <f t="shared" ref="J129:L129" si="169">J130+J131</f>
        <v>73</v>
      </c>
      <c r="K129" s="359">
        <f t="shared" si="169"/>
        <v>0</v>
      </c>
      <c r="L129" s="359">
        <f t="shared" si="169"/>
        <v>0</v>
      </c>
      <c r="M129" s="359">
        <f t="shared" si="151"/>
        <v>73</v>
      </c>
      <c r="N129" s="359">
        <f t="shared" ref="N129:P129" si="170">N130+N131</f>
        <v>73</v>
      </c>
      <c r="O129" s="359">
        <f t="shared" si="170"/>
        <v>0</v>
      </c>
      <c r="P129" s="359">
        <f t="shared" si="170"/>
        <v>0</v>
      </c>
      <c r="Q129" s="359">
        <f t="shared" si="152"/>
        <v>73</v>
      </c>
      <c r="R129" s="359">
        <f t="shared" ref="R129:T129" si="171">R130+R131</f>
        <v>73</v>
      </c>
      <c r="S129" s="359">
        <f t="shared" si="171"/>
        <v>0</v>
      </c>
      <c r="T129" s="359">
        <f t="shared" si="171"/>
        <v>0</v>
      </c>
    </row>
    <row r="130" spans="1:20" s="363" customFormat="1" ht="23.45" customHeight="1">
      <c r="A130" s="246"/>
      <c r="B130" s="255"/>
      <c r="C130" s="255" t="s">
        <v>354</v>
      </c>
      <c r="D130" s="258" t="s">
        <v>17</v>
      </c>
      <c r="E130" s="359">
        <f t="shared" si="167"/>
        <v>11</v>
      </c>
      <c r="F130" s="359">
        <v>11</v>
      </c>
      <c r="G130" s="359">
        <v>0</v>
      </c>
      <c r="H130" s="359">
        <v>0</v>
      </c>
      <c r="I130" s="359">
        <f t="shared" si="150"/>
        <v>11</v>
      </c>
      <c r="J130" s="359">
        <v>11</v>
      </c>
      <c r="K130" s="359">
        <v>0</v>
      </c>
      <c r="L130" s="359">
        <v>0</v>
      </c>
      <c r="M130" s="359">
        <f t="shared" si="151"/>
        <v>11</v>
      </c>
      <c r="N130" s="359">
        <v>11</v>
      </c>
      <c r="O130" s="359">
        <v>0</v>
      </c>
      <c r="P130" s="359">
        <v>0</v>
      </c>
      <c r="Q130" s="359">
        <f t="shared" si="152"/>
        <v>11</v>
      </c>
      <c r="R130" s="359">
        <v>11</v>
      </c>
      <c r="S130" s="359">
        <v>0</v>
      </c>
      <c r="T130" s="359">
        <v>0</v>
      </c>
    </row>
    <row r="131" spans="1:20" s="363" customFormat="1" ht="23.45" customHeight="1">
      <c r="A131" s="246"/>
      <c r="B131" s="255"/>
      <c r="C131" s="255" t="s">
        <v>354</v>
      </c>
      <c r="D131" s="258" t="s">
        <v>18</v>
      </c>
      <c r="E131" s="359">
        <f t="shared" si="167"/>
        <v>62</v>
      </c>
      <c r="F131" s="359">
        <v>62</v>
      </c>
      <c r="G131" s="359">
        <v>0</v>
      </c>
      <c r="H131" s="359">
        <v>0</v>
      </c>
      <c r="I131" s="359">
        <f t="shared" si="150"/>
        <v>62</v>
      </c>
      <c r="J131" s="359">
        <v>62</v>
      </c>
      <c r="K131" s="359">
        <v>0</v>
      </c>
      <c r="L131" s="359">
        <v>0</v>
      </c>
      <c r="M131" s="359">
        <f t="shared" si="151"/>
        <v>62</v>
      </c>
      <c r="N131" s="359">
        <v>62</v>
      </c>
      <c r="O131" s="359">
        <v>0</v>
      </c>
      <c r="P131" s="359">
        <v>0</v>
      </c>
      <c r="Q131" s="359">
        <f t="shared" si="152"/>
        <v>62</v>
      </c>
      <c r="R131" s="359">
        <v>62</v>
      </c>
      <c r="S131" s="359">
        <v>0</v>
      </c>
      <c r="T131" s="359">
        <v>0</v>
      </c>
    </row>
    <row r="132" spans="1:20" ht="36.75" customHeight="1">
      <c r="A132" s="274"/>
      <c r="B132" s="255" t="s">
        <v>225</v>
      </c>
      <c r="C132" s="255" t="s">
        <v>226</v>
      </c>
      <c r="D132" s="298" t="s">
        <v>227</v>
      </c>
      <c r="E132" s="262">
        <f t="shared" ref="E132:E147" si="172">F132+G132+H132</f>
        <v>298050</v>
      </c>
      <c r="F132" s="262">
        <f t="shared" ref="F132" si="173">F133+F134+F135+F136+F137+F138+F139+F140+F141+F142+F143+F144+F145</f>
        <v>2000</v>
      </c>
      <c r="G132" s="262">
        <f t="shared" ref="G132:T132" si="174">G133+G134+G135+G136+G137+G138+G139+G140+G141+G142+G143+G144+G145</f>
        <v>0</v>
      </c>
      <c r="H132" s="262">
        <f t="shared" si="174"/>
        <v>296050</v>
      </c>
      <c r="I132" s="262">
        <f t="shared" si="150"/>
        <v>298050</v>
      </c>
      <c r="J132" s="262">
        <v>2000</v>
      </c>
      <c r="K132" s="262">
        <f t="shared" si="174"/>
        <v>0</v>
      </c>
      <c r="L132" s="262">
        <f t="shared" si="174"/>
        <v>296050</v>
      </c>
      <c r="M132" s="262">
        <f t="shared" si="151"/>
        <v>300050</v>
      </c>
      <c r="N132" s="262">
        <v>4000</v>
      </c>
      <c r="O132" s="262">
        <f t="shared" si="174"/>
        <v>0</v>
      </c>
      <c r="P132" s="262">
        <f t="shared" si="174"/>
        <v>296050</v>
      </c>
      <c r="Q132" s="262">
        <f t="shared" si="152"/>
        <v>300050</v>
      </c>
      <c r="R132" s="262">
        <v>4000</v>
      </c>
      <c r="S132" s="262">
        <f t="shared" si="174"/>
        <v>0</v>
      </c>
      <c r="T132" s="262">
        <f t="shared" si="174"/>
        <v>296050</v>
      </c>
    </row>
    <row r="133" spans="1:20" ht="27" customHeight="1">
      <c r="A133" s="299" t="s">
        <v>106</v>
      </c>
      <c r="B133" s="278"/>
      <c r="C133" s="278" t="s">
        <v>228</v>
      </c>
      <c r="D133" s="300" t="s">
        <v>229</v>
      </c>
      <c r="E133" s="280">
        <f t="shared" si="172"/>
        <v>58661</v>
      </c>
      <c r="F133" s="281">
        <v>0</v>
      </c>
      <c r="G133" s="281"/>
      <c r="H133" s="281">
        <v>58661</v>
      </c>
      <c r="I133" s="280">
        <f t="shared" si="150"/>
        <v>58661</v>
      </c>
      <c r="J133" s="281">
        <v>0</v>
      </c>
      <c r="K133" s="281"/>
      <c r="L133" s="281">
        <v>58661</v>
      </c>
      <c r="M133" s="280">
        <f t="shared" si="151"/>
        <v>58661</v>
      </c>
      <c r="N133" s="281">
        <v>0</v>
      </c>
      <c r="O133" s="281"/>
      <c r="P133" s="281">
        <v>58661</v>
      </c>
      <c r="Q133" s="280">
        <f t="shared" si="152"/>
        <v>58661</v>
      </c>
      <c r="R133" s="281">
        <v>0</v>
      </c>
      <c r="S133" s="281"/>
      <c r="T133" s="281">
        <v>58661</v>
      </c>
    </row>
    <row r="134" spans="1:20" ht="14.25" customHeight="1">
      <c r="A134" s="299" t="s">
        <v>106</v>
      </c>
      <c r="B134" s="278"/>
      <c r="C134" s="278" t="s">
        <v>230</v>
      </c>
      <c r="D134" s="300" t="s">
        <v>231</v>
      </c>
      <c r="E134" s="280">
        <f t="shared" si="172"/>
        <v>55402</v>
      </c>
      <c r="F134" s="281">
        <v>0</v>
      </c>
      <c r="G134" s="281"/>
      <c r="H134" s="281">
        <v>55402</v>
      </c>
      <c r="I134" s="280">
        <f t="shared" si="150"/>
        <v>55402</v>
      </c>
      <c r="J134" s="281">
        <v>0</v>
      </c>
      <c r="K134" s="281"/>
      <c r="L134" s="281">
        <v>55402</v>
      </c>
      <c r="M134" s="280">
        <f t="shared" si="151"/>
        <v>55402</v>
      </c>
      <c r="N134" s="281">
        <v>0</v>
      </c>
      <c r="O134" s="281"/>
      <c r="P134" s="281">
        <v>55402</v>
      </c>
      <c r="Q134" s="280">
        <f t="shared" si="152"/>
        <v>55402</v>
      </c>
      <c r="R134" s="281">
        <v>0</v>
      </c>
      <c r="S134" s="281"/>
      <c r="T134" s="281">
        <v>55402</v>
      </c>
    </row>
    <row r="135" spans="1:20" ht="14.25" customHeight="1">
      <c r="A135" s="299" t="s">
        <v>106</v>
      </c>
      <c r="B135" s="278"/>
      <c r="C135" s="278" t="s">
        <v>232</v>
      </c>
      <c r="D135" s="300" t="s">
        <v>233</v>
      </c>
      <c r="E135" s="280">
        <f t="shared" si="172"/>
        <v>82662</v>
      </c>
      <c r="F135" s="281">
        <v>0</v>
      </c>
      <c r="G135" s="281"/>
      <c r="H135" s="281">
        <v>82662</v>
      </c>
      <c r="I135" s="280">
        <f t="shared" si="150"/>
        <v>82662</v>
      </c>
      <c r="J135" s="281">
        <v>0</v>
      </c>
      <c r="K135" s="281"/>
      <c r="L135" s="281">
        <v>82662</v>
      </c>
      <c r="M135" s="280">
        <f t="shared" si="151"/>
        <v>82662</v>
      </c>
      <c r="N135" s="281">
        <v>0</v>
      </c>
      <c r="O135" s="281"/>
      <c r="P135" s="281">
        <v>82662</v>
      </c>
      <c r="Q135" s="280">
        <f t="shared" si="152"/>
        <v>82662</v>
      </c>
      <c r="R135" s="281">
        <v>0</v>
      </c>
      <c r="S135" s="281"/>
      <c r="T135" s="281">
        <v>82662</v>
      </c>
    </row>
    <row r="136" spans="1:20" ht="27" customHeight="1">
      <c r="A136" s="299" t="s">
        <v>106</v>
      </c>
      <c r="B136" s="278"/>
      <c r="C136" s="278" t="s">
        <v>234</v>
      </c>
      <c r="D136" s="300" t="s">
        <v>235</v>
      </c>
      <c r="E136" s="280">
        <f t="shared" si="172"/>
        <v>3448</v>
      </c>
      <c r="F136" s="281">
        <v>0</v>
      </c>
      <c r="G136" s="281"/>
      <c r="H136" s="281">
        <v>3448</v>
      </c>
      <c r="I136" s="280">
        <f t="shared" si="150"/>
        <v>3448</v>
      </c>
      <c r="J136" s="281">
        <v>0</v>
      </c>
      <c r="K136" s="281"/>
      <c r="L136" s="281">
        <v>3448</v>
      </c>
      <c r="M136" s="280">
        <f t="shared" si="151"/>
        <v>3448</v>
      </c>
      <c r="N136" s="281">
        <v>0</v>
      </c>
      <c r="O136" s="281"/>
      <c r="P136" s="281">
        <v>3448</v>
      </c>
      <c r="Q136" s="280">
        <f t="shared" si="152"/>
        <v>3448</v>
      </c>
      <c r="R136" s="281">
        <v>0</v>
      </c>
      <c r="S136" s="281"/>
      <c r="T136" s="281">
        <v>3448</v>
      </c>
    </row>
    <row r="137" spans="1:20" ht="14.25" customHeight="1">
      <c r="A137" s="299" t="s">
        <v>106</v>
      </c>
      <c r="B137" s="278"/>
      <c r="C137" s="278" t="s">
        <v>236</v>
      </c>
      <c r="D137" s="300" t="s">
        <v>237</v>
      </c>
      <c r="E137" s="280">
        <f t="shared" si="172"/>
        <v>4457</v>
      </c>
      <c r="F137" s="281">
        <v>0</v>
      </c>
      <c r="G137" s="281"/>
      <c r="H137" s="281">
        <v>4457</v>
      </c>
      <c r="I137" s="280">
        <f t="shared" si="150"/>
        <v>4457</v>
      </c>
      <c r="J137" s="281">
        <v>0</v>
      </c>
      <c r="K137" s="281"/>
      <c r="L137" s="281">
        <v>4457</v>
      </c>
      <c r="M137" s="280">
        <f t="shared" si="151"/>
        <v>4457</v>
      </c>
      <c r="N137" s="281">
        <v>0</v>
      </c>
      <c r="O137" s="281"/>
      <c r="P137" s="281">
        <v>4457</v>
      </c>
      <c r="Q137" s="280">
        <f t="shared" si="152"/>
        <v>4457</v>
      </c>
      <c r="R137" s="281">
        <v>0</v>
      </c>
      <c r="S137" s="281"/>
      <c r="T137" s="281">
        <v>4457</v>
      </c>
    </row>
    <row r="138" spans="1:20" ht="14.25" customHeight="1">
      <c r="A138" s="299" t="s">
        <v>106</v>
      </c>
      <c r="B138" s="278"/>
      <c r="C138" s="278" t="s">
        <v>238</v>
      </c>
      <c r="D138" s="300" t="s">
        <v>239</v>
      </c>
      <c r="E138" s="280">
        <f t="shared" si="172"/>
        <v>24630</v>
      </c>
      <c r="F138" s="281">
        <v>0</v>
      </c>
      <c r="G138" s="281"/>
      <c r="H138" s="281">
        <v>24630</v>
      </c>
      <c r="I138" s="280">
        <f t="shared" si="150"/>
        <v>24630</v>
      </c>
      <c r="J138" s="281">
        <v>0</v>
      </c>
      <c r="K138" s="281"/>
      <c r="L138" s="281">
        <v>24630</v>
      </c>
      <c r="M138" s="280">
        <f t="shared" si="151"/>
        <v>24630</v>
      </c>
      <c r="N138" s="281">
        <v>0</v>
      </c>
      <c r="O138" s="281"/>
      <c r="P138" s="281">
        <v>24630</v>
      </c>
      <c r="Q138" s="280">
        <f t="shared" si="152"/>
        <v>24630</v>
      </c>
      <c r="R138" s="281">
        <v>0</v>
      </c>
      <c r="S138" s="281"/>
      <c r="T138" s="281">
        <v>24630</v>
      </c>
    </row>
    <row r="139" spans="1:20" ht="14.25" customHeight="1">
      <c r="A139" s="299" t="s">
        <v>106</v>
      </c>
      <c r="B139" s="278"/>
      <c r="C139" s="278" t="s">
        <v>240</v>
      </c>
      <c r="D139" s="300" t="s">
        <v>241</v>
      </c>
      <c r="E139" s="280">
        <f t="shared" si="172"/>
        <v>35509</v>
      </c>
      <c r="F139" s="281">
        <v>0</v>
      </c>
      <c r="G139" s="281"/>
      <c r="H139" s="281">
        <v>35509</v>
      </c>
      <c r="I139" s="280">
        <f t="shared" si="150"/>
        <v>35509</v>
      </c>
      <c r="J139" s="281">
        <v>0</v>
      </c>
      <c r="K139" s="281"/>
      <c r="L139" s="281">
        <v>35509</v>
      </c>
      <c r="M139" s="280">
        <f t="shared" si="151"/>
        <v>35509</v>
      </c>
      <c r="N139" s="281">
        <v>0</v>
      </c>
      <c r="O139" s="281"/>
      <c r="P139" s="281">
        <v>35509</v>
      </c>
      <c r="Q139" s="280">
        <f t="shared" si="152"/>
        <v>35509</v>
      </c>
      <c r="R139" s="281">
        <v>0</v>
      </c>
      <c r="S139" s="281"/>
      <c r="T139" s="281">
        <v>35509</v>
      </c>
    </row>
    <row r="140" spans="1:20" ht="14.25" customHeight="1">
      <c r="A140" s="299" t="s">
        <v>106</v>
      </c>
      <c r="B140" s="278"/>
      <c r="C140" s="278" t="s">
        <v>242</v>
      </c>
      <c r="D140" s="300" t="s">
        <v>243</v>
      </c>
      <c r="E140" s="280">
        <f t="shared" si="172"/>
        <v>7494</v>
      </c>
      <c r="F140" s="281">
        <v>0</v>
      </c>
      <c r="G140" s="281"/>
      <c r="H140" s="281">
        <v>7494</v>
      </c>
      <c r="I140" s="280">
        <f t="shared" si="150"/>
        <v>7494</v>
      </c>
      <c r="J140" s="281">
        <v>0</v>
      </c>
      <c r="K140" s="281"/>
      <c r="L140" s="281">
        <v>7494</v>
      </c>
      <c r="M140" s="280">
        <f t="shared" si="151"/>
        <v>7494</v>
      </c>
      <c r="N140" s="281">
        <v>0</v>
      </c>
      <c r="O140" s="281"/>
      <c r="P140" s="281">
        <v>7494</v>
      </c>
      <c r="Q140" s="280">
        <f t="shared" si="152"/>
        <v>7494</v>
      </c>
      <c r="R140" s="281">
        <v>0</v>
      </c>
      <c r="S140" s="281"/>
      <c r="T140" s="281">
        <v>7494</v>
      </c>
    </row>
    <row r="141" spans="1:20" ht="14.25" customHeight="1">
      <c r="A141" s="299" t="s">
        <v>106</v>
      </c>
      <c r="B141" s="278"/>
      <c r="C141" s="278" t="s">
        <v>244</v>
      </c>
      <c r="D141" s="300" t="s">
        <v>245</v>
      </c>
      <c r="E141" s="280">
        <f t="shared" si="172"/>
        <v>3312</v>
      </c>
      <c r="F141" s="281">
        <v>0</v>
      </c>
      <c r="G141" s="281"/>
      <c r="H141" s="281">
        <v>3312</v>
      </c>
      <c r="I141" s="280">
        <f t="shared" si="150"/>
        <v>3312</v>
      </c>
      <c r="J141" s="281">
        <v>0</v>
      </c>
      <c r="K141" s="281"/>
      <c r="L141" s="281">
        <v>3312</v>
      </c>
      <c r="M141" s="280">
        <f t="shared" si="151"/>
        <v>3312</v>
      </c>
      <c r="N141" s="281">
        <v>0</v>
      </c>
      <c r="O141" s="281"/>
      <c r="P141" s="281">
        <v>3312</v>
      </c>
      <c r="Q141" s="280">
        <f t="shared" si="152"/>
        <v>3312</v>
      </c>
      <c r="R141" s="281">
        <v>0</v>
      </c>
      <c r="S141" s="281"/>
      <c r="T141" s="281">
        <v>3312</v>
      </c>
    </row>
    <row r="142" spans="1:20" ht="27" customHeight="1">
      <c r="A142" s="299" t="s">
        <v>106</v>
      </c>
      <c r="B142" s="278"/>
      <c r="C142" s="278" t="s">
        <v>246</v>
      </c>
      <c r="D142" s="300" t="s">
        <v>247</v>
      </c>
      <c r="E142" s="280">
        <f t="shared" si="172"/>
        <v>2541</v>
      </c>
      <c r="F142" s="281">
        <v>0</v>
      </c>
      <c r="G142" s="281"/>
      <c r="H142" s="281">
        <v>2541</v>
      </c>
      <c r="I142" s="280">
        <f t="shared" si="150"/>
        <v>2541</v>
      </c>
      <c r="J142" s="281">
        <v>0</v>
      </c>
      <c r="K142" s="281"/>
      <c r="L142" s="281">
        <v>2541</v>
      </c>
      <c r="M142" s="280">
        <f t="shared" si="151"/>
        <v>2541</v>
      </c>
      <c r="N142" s="281">
        <v>0</v>
      </c>
      <c r="O142" s="281"/>
      <c r="P142" s="281">
        <v>2541</v>
      </c>
      <c r="Q142" s="280">
        <f t="shared" si="152"/>
        <v>2541</v>
      </c>
      <c r="R142" s="281">
        <v>0</v>
      </c>
      <c r="S142" s="281"/>
      <c r="T142" s="281">
        <v>2541</v>
      </c>
    </row>
    <row r="143" spans="1:20" ht="30">
      <c r="A143" s="299" t="s">
        <v>106</v>
      </c>
      <c r="B143" s="278"/>
      <c r="C143" s="278" t="s">
        <v>248</v>
      </c>
      <c r="D143" s="300" t="s">
        <v>249</v>
      </c>
      <c r="E143" s="280">
        <f t="shared" si="172"/>
        <v>17934</v>
      </c>
      <c r="F143" s="281">
        <v>0</v>
      </c>
      <c r="G143" s="281"/>
      <c r="H143" s="281">
        <v>17934</v>
      </c>
      <c r="I143" s="280">
        <f t="shared" si="150"/>
        <v>17934</v>
      </c>
      <c r="J143" s="281">
        <v>0</v>
      </c>
      <c r="K143" s="281"/>
      <c r="L143" s="281">
        <v>17934</v>
      </c>
      <c r="M143" s="280">
        <f t="shared" si="151"/>
        <v>17934</v>
      </c>
      <c r="N143" s="281">
        <v>0</v>
      </c>
      <c r="O143" s="281"/>
      <c r="P143" s="281">
        <v>17934</v>
      </c>
      <c r="Q143" s="280">
        <f t="shared" si="152"/>
        <v>17934</v>
      </c>
      <c r="R143" s="281">
        <v>0</v>
      </c>
      <c r="S143" s="281"/>
      <c r="T143" s="281">
        <v>17934</v>
      </c>
    </row>
    <row r="144" spans="1:20" ht="22.15" customHeight="1">
      <c r="A144" s="299" t="s">
        <v>106</v>
      </c>
      <c r="B144" s="278"/>
      <c r="C144" s="278" t="s">
        <v>250</v>
      </c>
      <c r="D144" s="300" t="s">
        <v>251</v>
      </c>
      <c r="E144" s="280">
        <f t="shared" si="172"/>
        <v>1000</v>
      </c>
      <c r="F144" s="281">
        <v>1000</v>
      </c>
      <c r="G144" s="281"/>
      <c r="H144" s="281"/>
      <c r="I144" s="280">
        <f t="shared" ref="I144:I175" si="175">J144+K144+L144</f>
        <v>1000</v>
      </c>
      <c r="J144" s="281">
        <v>1000</v>
      </c>
      <c r="K144" s="281"/>
      <c r="L144" s="281"/>
      <c r="M144" s="280">
        <f t="shared" ref="M144:M175" si="176">N144+O144+P144</f>
        <v>1000</v>
      </c>
      <c r="N144" s="281">
        <v>1000</v>
      </c>
      <c r="O144" s="281"/>
      <c r="P144" s="281"/>
      <c r="Q144" s="280">
        <f t="shared" ref="Q144:Q175" si="177">R144+S144+T144</f>
        <v>1000</v>
      </c>
      <c r="R144" s="281">
        <v>1000</v>
      </c>
      <c r="S144" s="281"/>
      <c r="T144" s="281"/>
    </row>
    <row r="145" spans="1:20" ht="42.75">
      <c r="A145" s="299" t="s">
        <v>106</v>
      </c>
      <c r="B145" s="278"/>
      <c r="C145" s="278" t="s">
        <v>252</v>
      </c>
      <c r="D145" s="300" t="s">
        <v>253</v>
      </c>
      <c r="E145" s="280">
        <f t="shared" si="172"/>
        <v>1000</v>
      </c>
      <c r="F145" s="281">
        <v>1000</v>
      </c>
      <c r="G145" s="281"/>
      <c r="H145" s="281"/>
      <c r="I145" s="280">
        <f t="shared" si="175"/>
        <v>1000</v>
      </c>
      <c r="J145" s="281">
        <v>1000</v>
      </c>
      <c r="K145" s="281"/>
      <c r="L145" s="281"/>
      <c r="M145" s="280">
        <f t="shared" si="176"/>
        <v>3000</v>
      </c>
      <c r="N145" s="281">
        <v>3000</v>
      </c>
      <c r="O145" s="281"/>
      <c r="P145" s="281"/>
      <c r="Q145" s="280">
        <f t="shared" si="177"/>
        <v>3000</v>
      </c>
      <c r="R145" s="281">
        <v>3000</v>
      </c>
      <c r="S145" s="281"/>
      <c r="T145" s="281"/>
    </row>
    <row r="146" spans="1:20" ht="34.5" customHeight="1">
      <c r="A146" s="246"/>
      <c r="B146" s="266" t="s">
        <v>48</v>
      </c>
      <c r="C146" s="266" t="s">
        <v>254</v>
      </c>
      <c r="D146" s="252" t="s">
        <v>49</v>
      </c>
      <c r="E146" s="253">
        <f t="shared" si="172"/>
        <v>68580</v>
      </c>
      <c r="F146" s="253">
        <f>F150+F160+F168+F172+F173</f>
        <v>66580</v>
      </c>
      <c r="G146" s="253">
        <f>G150+G160+G168+G172+G173</f>
        <v>0</v>
      </c>
      <c r="H146" s="253">
        <f>H150+H160+H168+H172+H173</f>
        <v>2000</v>
      </c>
      <c r="I146" s="253">
        <f t="shared" si="175"/>
        <v>72630</v>
      </c>
      <c r="J146" s="253">
        <f>J150+J160+J168+J172+J173</f>
        <v>70630</v>
      </c>
      <c r="K146" s="253">
        <f>K150+K160+K168+K172+K173</f>
        <v>0</v>
      </c>
      <c r="L146" s="253">
        <f>L150+L160+L168+L172+L173</f>
        <v>2000</v>
      </c>
      <c r="M146" s="253">
        <f t="shared" si="176"/>
        <v>74680</v>
      </c>
      <c r="N146" s="253">
        <f>N150+N160+N168+N172+N173</f>
        <v>72680</v>
      </c>
      <c r="O146" s="253">
        <f>O150+O160+O168+O172+O173</f>
        <v>0</v>
      </c>
      <c r="P146" s="253">
        <f>P150+P160+P168+P172+P173</f>
        <v>2000</v>
      </c>
      <c r="Q146" s="253">
        <f t="shared" si="177"/>
        <v>74980</v>
      </c>
      <c r="R146" s="253">
        <f>R150+R160+R168+R172+R173</f>
        <v>72730</v>
      </c>
      <c r="S146" s="253">
        <f>S150+S160+S168+S172+S173</f>
        <v>0</v>
      </c>
      <c r="T146" s="253">
        <f>T150+T160+T168+T172+T173</f>
        <v>2250</v>
      </c>
    </row>
    <row r="147" spans="1:20" s="363" customFormat="1" ht="24" customHeight="1">
      <c r="A147" s="246"/>
      <c r="B147" s="266"/>
      <c r="C147" s="267" t="s">
        <v>354</v>
      </c>
      <c r="D147" s="254" t="s">
        <v>16</v>
      </c>
      <c r="E147" s="358">
        <f t="shared" si="172"/>
        <v>745</v>
      </c>
      <c r="F147" s="358">
        <f>F151+F161+F169</f>
        <v>745</v>
      </c>
      <c r="G147" s="358">
        <f t="shared" ref="G147:H147" si="178">G151+G161+G169</f>
        <v>0</v>
      </c>
      <c r="H147" s="358">
        <f t="shared" si="178"/>
        <v>0</v>
      </c>
      <c r="I147" s="358">
        <f t="shared" si="175"/>
        <v>745</v>
      </c>
      <c r="J147" s="358">
        <f t="shared" ref="J147:L147" si="179">J151+J161+J169</f>
        <v>745</v>
      </c>
      <c r="K147" s="358">
        <f t="shared" si="179"/>
        <v>0</v>
      </c>
      <c r="L147" s="358">
        <f t="shared" si="179"/>
        <v>0</v>
      </c>
      <c r="M147" s="358">
        <f t="shared" si="176"/>
        <v>745</v>
      </c>
      <c r="N147" s="358">
        <f t="shared" ref="N147:P147" si="180">N151+N161+N169</f>
        <v>745</v>
      </c>
      <c r="O147" s="358">
        <f t="shared" si="180"/>
        <v>0</v>
      </c>
      <c r="P147" s="358">
        <f t="shared" si="180"/>
        <v>0</v>
      </c>
      <c r="Q147" s="358">
        <f t="shared" si="177"/>
        <v>745</v>
      </c>
      <c r="R147" s="358">
        <f t="shared" ref="R147:T147" si="181">R151+R161+R169</f>
        <v>745</v>
      </c>
      <c r="S147" s="358">
        <f t="shared" si="181"/>
        <v>0</v>
      </c>
      <c r="T147" s="358">
        <f t="shared" si="181"/>
        <v>0</v>
      </c>
    </row>
    <row r="148" spans="1:20" s="363" customFormat="1" ht="24" customHeight="1">
      <c r="A148" s="246"/>
      <c r="B148" s="266"/>
      <c r="C148" s="267" t="s">
        <v>354</v>
      </c>
      <c r="D148" s="254" t="s">
        <v>17</v>
      </c>
      <c r="E148" s="358">
        <f t="shared" ref="E148:E149" si="182">F148+G148+H148</f>
        <v>449</v>
      </c>
      <c r="F148" s="358">
        <f t="shared" ref="F148:H149" si="183">F152+F162+F170</f>
        <v>449</v>
      </c>
      <c r="G148" s="358">
        <f t="shared" si="183"/>
        <v>0</v>
      </c>
      <c r="H148" s="358">
        <f t="shared" si="183"/>
        <v>0</v>
      </c>
      <c r="I148" s="358">
        <f t="shared" si="175"/>
        <v>449</v>
      </c>
      <c r="J148" s="358">
        <f t="shared" ref="J148:L148" si="184">J152+J162+J170</f>
        <v>449</v>
      </c>
      <c r="K148" s="358">
        <f t="shared" si="184"/>
        <v>0</v>
      </c>
      <c r="L148" s="358">
        <f t="shared" si="184"/>
        <v>0</v>
      </c>
      <c r="M148" s="358">
        <f t="shared" si="176"/>
        <v>449</v>
      </c>
      <c r="N148" s="358">
        <f t="shared" ref="N148:P148" si="185">N152+N162+N170</f>
        <v>449</v>
      </c>
      <c r="O148" s="358">
        <f t="shared" si="185"/>
        <v>0</v>
      </c>
      <c r="P148" s="358">
        <f t="shared" si="185"/>
        <v>0</v>
      </c>
      <c r="Q148" s="358">
        <f t="shared" si="177"/>
        <v>449</v>
      </c>
      <c r="R148" s="358">
        <f t="shared" ref="R148:T148" si="186">R152+R162+R170</f>
        <v>449</v>
      </c>
      <c r="S148" s="358">
        <f t="shared" si="186"/>
        <v>0</v>
      </c>
      <c r="T148" s="358">
        <f t="shared" si="186"/>
        <v>0</v>
      </c>
    </row>
    <row r="149" spans="1:20" ht="24" customHeight="1">
      <c r="A149" s="263"/>
      <c r="B149" s="267"/>
      <c r="C149" s="267" t="s">
        <v>354</v>
      </c>
      <c r="D149" s="254" t="s">
        <v>18</v>
      </c>
      <c r="E149" s="358">
        <f t="shared" si="182"/>
        <v>296</v>
      </c>
      <c r="F149" s="358">
        <f t="shared" si="183"/>
        <v>296</v>
      </c>
      <c r="G149" s="358">
        <f t="shared" si="183"/>
        <v>0</v>
      </c>
      <c r="H149" s="358">
        <f t="shared" si="183"/>
        <v>0</v>
      </c>
      <c r="I149" s="358">
        <f t="shared" si="175"/>
        <v>296</v>
      </c>
      <c r="J149" s="358">
        <f t="shared" ref="J149:L149" si="187">J153+J163+J171</f>
        <v>296</v>
      </c>
      <c r="K149" s="358">
        <f t="shared" si="187"/>
        <v>0</v>
      </c>
      <c r="L149" s="358">
        <f t="shared" si="187"/>
        <v>0</v>
      </c>
      <c r="M149" s="358">
        <f t="shared" si="176"/>
        <v>296</v>
      </c>
      <c r="N149" s="358">
        <f t="shared" ref="N149:P149" si="188">N153+N163+N171</f>
        <v>296</v>
      </c>
      <c r="O149" s="358">
        <f t="shared" si="188"/>
        <v>0</v>
      </c>
      <c r="P149" s="358">
        <f t="shared" si="188"/>
        <v>0</v>
      </c>
      <c r="Q149" s="358">
        <f t="shared" si="177"/>
        <v>296</v>
      </c>
      <c r="R149" s="358">
        <f t="shared" ref="R149:T149" si="189">R153+R163+R171</f>
        <v>296</v>
      </c>
      <c r="S149" s="358">
        <f t="shared" si="189"/>
        <v>0</v>
      </c>
      <c r="T149" s="358">
        <f t="shared" si="189"/>
        <v>0</v>
      </c>
    </row>
    <row r="150" spans="1:20" ht="37.5" customHeight="1">
      <c r="A150" s="274"/>
      <c r="B150" s="255" t="s">
        <v>255</v>
      </c>
      <c r="C150" s="255" t="s">
        <v>256</v>
      </c>
      <c r="D150" s="282" t="s">
        <v>257</v>
      </c>
      <c r="E150" s="262">
        <f>F150+G150+H150</f>
        <v>33180</v>
      </c>
      <c r="F150" s="262">
        <f t="shared" ref="F150" si="190">F154+F155+F156+F157+F158+F159</f>
        <v>33180</v>
      </c>
      <c r="G150" s="262">
        <f t="shared" ref="G150:T150" si="191">G154+G155+G156+G157+G158+G159</f>
        <v>0</v>
      </c>
      <c r="H150" s="262">
        <f t="shared" si="191"/>
        <v>0</v>
      </c>
      <c r="I150" s="262">
        <f t="shared" ref="I150:I153" si="192">J150+K150+L150</f>
        <v>34180</v>
      </c>
      <c r="J150" s="262">
        <v>34180</v>
      </c>
      <c r="K150" s="262">
        <f t="shared" si="191"/>
        <v>0</v>
      </c>
      <c r="L150" s="262">
        <f t="shared" si="191"/>
        <v>0</v>
      </c>
      <c r="M150" s="262">
        <f t="shared" ref="M150:M153" si="193">N150+O150+P150</f>
        <v>36180</v>
      </c>
      <c r="N150" s="262">
        <v>36180</v>
      </c>
      <c r="O150" s="262">
        <f t="shared" si="191"/>
        <v>0</v>
      </c>
      <c r="P150" s="262">
        <f t="shared" si="191"/>
        <v>0</v>
      </c>
      <c r="Q150" s="262">
        <f t="shared" ref="Q150:Q153" si="194">R150+S150+T150</f>
        <v>36180</v>
      </c>
      <c r="R150" s="262">
        <v>36180</v>
      </c>
      <c r="S150" s="262">
        <f t="shared" si="191"/>
        <v>0</v>
      </c>
      <c r="T150" s="262">
        <f t="shared" si="191"/>
        <v>0</v>
      </c>
    </row>
    <row r="151" spans="1:20" s="363" customFormat="1" ht="22.15" customHeight="1">
      <c r="A151" s="246"/>
      <c r="B151" s="255"/>
      <c r="C151" s="255" t="s">
        <v>354</v>
      </c>
      <c r="D151" s="258" t="s">
        <v>16</v>
      </c>
      <c r="E151" s="359">
        <f t="shared" ref="E151:E153" si="195">F151+G151+H151</f>
        <v>251</v>
      </c>
      <c r="F151" s="359">
        <f t="shared" ref="F151:H151" si="196">F152+F153</f>
        <v>251</v>
      </c>
      <c r="G151" s="359">
        <f t="shared" si="196"/>
        <v>0</v>
      </c>
      <c r="H151" s="359">
        <f t="shared" si="196"/>
        <v>0</v>
      </c>
      <c r="I151" s="359">
        <f t="shared" si="192"/>
        <v>251</v>
      </c>
      <c r="J151" s="359">
        <f t="shared" ref="J151:L151" si="197">J152+J153</f>
        <v>251</v>
      </c>
      <c r="K151" s="359">
        <f t="shared" si="197"/>
        <v>0</v>
      </c>
      <c r="L151" s="359">
        <f t="shared" si="197"/>
        <v>0</v>
      </c>
      <c r="M151" s="359">
        <f t="shared" si="193"/>
        <v>251</v>
      </c>
      <c r="N151" s="359">
        <f t="shared" ref="N151:P151" si="198">N152+N153</f>
        <v>251</v>
      </c>
      <c r="O151" s="359">
        <f t="shared" si="198"/>
        <v>0</v>
      </c>
      <c r="P151" s="359">
        <f t="shared" si="198"/>
        <v>0</v>
      </c>
      <c r="Q151" s="359">
        <f t="shared" si="194"/>
        <v>251</v>
      </c>
      <c r="R151" s="359">
        <f t="shared" ref="R151:T151" si="199">R152+R153</f>
        <v>251</v>
      </c>
      <c r="S151" s="359">
        <f t="shared" si="199"/>
        <v>0</v>
      </c>
      <c r="T151" s="359">
        <f t="shared" si="199"/>
        <v>0</v>
      </c>
    </row>
    <row r="152" spans="1:20" s="363" customFormat="1" ht="23.45" customHeight="1">
      <c r="A152" s="246"/>
      <c r="B152" s="255"/>
      <c r="C152" s="255" t="s">
        <v>354</v>
      </c>
      <c r="D152" s="258" t="s">
        <v>17</v>
      </c>
      <c r="E152" s="359">
        <f t="shared" si="195"/>
        <v>40</v>
      </c>
      <c r="F152" s="359">
        <v>40</v>
      </c>
      <c r="G152" s="359">
        <v>0</v>
      </c>
      <c r="H152" s="359">
        <v>0</v>
      </c>
      <c r="I152" s="359">
        <f t="shared" si="192"/>
        <v>40</v>
      </c>
      <c r="J152" s="359">
        <v>40</v>
      </c>
      <c r="K152" s="359">
        <v>0</v>
      </c>
      <c r="L152" s="359">
        <v>0</v>
      </c>
      <c r="M152" s="359">
        <f t="shared" si="193"/>
        <v>40</v>
      </c>
      <c r="N152" s="359">
        <v>40</v>
      </c>
      <c r="O152" s="359">
        <v>0</v>
      </c>
      <c r="P152" s="359">
        <v>0</v>
      </c>
      <c r="Q152" s="359">
        <f t="shared" si="194"/>
        <v>40</v>
      </c>
      <c r="R152" s="359">
        <v>40</v>
      </c>
      <c r="S152" s="359">
        <v>0</v>
      </c>
      <c r="T152" s="359">
        <v>0</v>
      </c>
    </row>
    <row r="153" spans="1:20" s="363" customFormat="1" ht="23.45" customHeight="1">
      <c r="A153" s="246"/>
      <c r="B153" s="255"/>
      <c r="C153" s="255" t="s">
        <v>354</v>
      </c>
      <c r="D153" s="258" t="s">
        <v>18</v>
      </c>
      <c r="E153" s="359">
        <f t="shared" si="195"/>
        <v>211</v>
      </c>
      <c r="F153" s="359">
        <v>211</v>
      </c>
      <c r="G153" s="359">
        <v>0</v>
      </c>
      <c r="H153" s="359">
        <v>0</v>
      </c>
      <c r="I153" s="359">
        <f t="shared" si="192"/>
        <v>211</v>
      </c>
      <c r="J153" s="359">
        <v>211</v>
      </c>
      <c r="K153" s="359">
        <v>0</v>
      </c>
      <c r="L153" s="359">
        <v>0</v>
      </c>
      <c r="M153" s="359">
        <f t="shared" si="193"/>
        <v>211</v>
      </c>
      <c r="N153" s="359">
        <v>211</v>
      </c>
      <c r="O153" s="359">
        <v>0</v>
      </c>
      <c r="P153" s="359">
        <v>0</v>
      </c>
      <c r="Q153" s="359">
        <f t="shared" si="194"/>
        <v>211</v>
      </c>
      <c r="R153" s="359">
        <v>211</v>
      </c>
      <c r="S153" s="359">
        <v>0</v>
      </c>
      <c r="T153" s="359">
        <v>0</v>
      </c>
    </row>
    <row r="154" spans="1:20" ht="31.5" customHeight="1">
      <c r="A154" s="274"/>
      <c r="B154" s="255"/>
      <c r="C154" s="255" t="s">
        <v>258</v>
      </c>
      <c r="D154" s="272" t="s">
        <v>259</v>
      </c>
      <c r="E154" s="262">
        <f t="shared" ref="E154:E160" si="200">F154+G154+H154</f>
        <v>17335</v>
      </c>
      <c r="F154" s="271">
        <f>19355-3200+1180</f>
        <v>17335</v>
      </c>
      <c r="G154" s="271"/>
      <c r="H154" s="271"/>
      <c r="I154" s="262">
        <f t="shared" ref="I154:I626" si="201">J154+K154+L154</f>
        <v>17335</v>
      </c>
      <c r="J154" s="271">
        <v>17335</v>
      </c>
      <c r="K154" s="271"/>
      <c r="L154" s="271"/>
      <c r="M154" s="262">
        <f t="shared" ref="M154:M626" si="202">N154+O154+P154</f>
        <v>19335</v>
      </c>
      <c r="N154" s="271">
        <v>19335</v>
      </c>
      <c r="O154" s="271"/>
      <c r="P154" s="271"/>
      <c r="Q154" s="262">
        <f t="shared" ref="Q154:Q626" si="203">R154+S154+T154</f>
        <v>19335</v>
      </c>
      <c r="R154" s="271">
        <v>19335</v>
      </c>
      <c r="S154" s="271"/>
      <c r="T154" s="271"/>
    </row>
    <row r="155" spans="1:20" ht="46.5" customHeight="1">
      <c r="A155" s="274"/>
      <c r="B155" s="255"/>
      <c r="C155" s="255" t="s">
        <v>260</v>
      </c>
      <c r="D155" s="272" t="s">
        <v>261</v>
      </c>
      <c r="E155" s="262">
        <f t="shared" si="200"/>
        <v>4600</v>
      </c>
      <c r="F155" s="271">
        <v>4600</v>
      </c>
      <c r="G155" s="271"/>
      <c r="H155" s="271"/>
      <c r="I155" s="262">
        <f t="shared" si="201"/>
        <v>4600</v>
      </c>
      <c r="J155" s="271">
        <v>4600</v>
      </c>
      <c r="K155" s="271"/>
      <c r="L155" s="271"/>
      <c r="M155" s="262">
        <f t="shared" si="202"/>
        <v>4600</v>
      </c>
      <c r="N155" s="271">
        <v>4600</v>
      </c>
      <c r="O155" s="271"/>
      <c r="P155" s="271"/>
      <c r="Q155" s="262">
        <f t="shared" si="203"/>
        <v>4600</v>
      </c>
      <c r="R155" s="271">
        <v>4600</v>
      </c>
      <c r="S155" s="271"/>
      <c r="T155" s="271"/>
    </row>
    <row r="156" spans="1:20" ht="31.5" customHeight="1">
      <c r="A156" s="274"/>
      <c r="B156" s="255"/>
      <c r="C156" s="255" t="s">
        <v>262</v>
      </c>
      <c r="D156" s="272" t="s">
        <v>263</v>
      </c>
      <c r="E156" s="262">
        <f t="shared" si="200"/>
        <v>105</v>
      </c>
      <c r="F156" s="271">
        <v>105</v>
      </c>
      <c r="G156" s="271"/>
      <c r="H156" s="271"/>
      <c r="I156" s="262">
        <f t="shared" si="201"/>
        <v>105</v>
      </c>
      <c r="J156" s="271">
        <v>105</v>
      </c>
      <c r="K156" s="271"/>
      <c r="L156" s="271"/>
      <c r="M156" s="262">
        <f t="shared" si="202"/>
        <v>105</v>
      </c>
      <c r="N156" s="271">
        <v>105</v>
      </c>
      <c r="O156" s="271"/>
      <c r="P156" s="271"/>
      <c r="Q156" s="262">
        <f t="shared" si="203"/>
        <v>105</v>
      </c>
      <c r="R156" s="271">
        <v>105</v>
      </c>
      <c r="S156" s="271"/>
      <c r="T156" s="271"/>
    </row>
    <row r="157" spans="1:20" ht="31.5" customHeight="1">
      <c r="A157" s="274"/>
      <c r="B157" s="255"/>
      <c r="C157" s="255" t="s">
        <v>264</v>
      </c>
      <c r="D157" s="272" t="s">
        <v>265</v>
      </c>
      <c r="E157" s="262">
        <f t="shared" si="200"/>
        <v>2230</v>
      </c>
      <c r="F157" s="271">
        <v>2230</v>
      </c>
      <c r="G157" s="271"/>
      <c r="H157" s="271"/>
      <c r="I157" s="262">
        <f t="shared" si="201"/>
        <v>3230</v>
      </c>
      <c r="J157" s="271">
        <v>3230</v>
      </c>
      <c r="K157" s="271"/>
      <c r="L157" s="271"/>
      <c r="M157" s="262">
        <f t="shared" si="202"/>
        <v>3230</v>
      </c>
      <c r="N157" s="271">
        <v>3230</v>
      </c>
      <c r="O157" s="271"/>
      <c r="P157" s="271"/>
      <c r="Q157" s="262">
        <f t="shared" si="203"/>
        <v>3230</v>
      </c>
      <c r="R157" s="271">
        <v>3230</v>
      </c>
      <c r="S157" s="271"/>
      <c r="T157" s="271"/>
    </row>
    <row r="158" spans="1:20" ht="31.5" customHeight="1">
      <c r="A158" s="274"/>
      <c r="B158" s="255"/>
      <c r="C158" s="255" t="s">
        <v>266</v>
      </c>
      <c r="D158" s="272" t="s">
        <v>267</v>
      </c>
      <c r="E158" s="262">
        <f t="shared" si="200"/>
        <v>7730</v>
      </c>
      <c r="F158" s="271">
        <v>7730</v>
      </c>
      <c r="G158" s="271"/>
      <c r="H158" s="271"/>
      <c r="I158" s="262">
        <f t="shared" si="201"/>
        <v>7730</v>
      </c>
      <c r="J158" s="271">
        <v>7730</v>
      </c>
      <c r="K158" s="271"/>
      <c r="L158" s="271"/>
      <c r="M158" s="262">
        <f t="shared" si="202"/>
        <v>7730</v>
      </c>
      <c r="N158" s="271">
        <v>7730</v>
      </c>
      <c r="O158" s="271"/>
      <c r="P158" s="271"/>
      <c r="Q158" s="262">
        <f t="shared" si="203"/>
        <v>7730</v>
      </c>
      <c r="R158" s="271">
        <v>7730</v>
      </c>
      <c r="S158" s="271"/>
      <c r="T158" s="271"/>
    </row>
    <row r="159" spans="1:20" ht="31.5" customHeight="1">
      <c r="A159" s="274"/>
      <c r="B159" s="255"/>
      <c r="C159" s="255" t="s">
        <v>268</v>
      </c>
      <c r="D159" s="272" t="s">
        <v>193</v>
      </c>
      <c r="E159" s="262">
        <f t="shared" si="200"/>
        <v>1180</v>
      </c>
      <c r="F159" s="271">
        <v>1180</v>
      </c>
      <c r="G159" s="271"/>
      <c r="H159" s="271"/>
      <c r="I159" s="262">
        <f t="shared" si="201"/>
        <v>1180</v>
      </c>
      <c r="J159" s="271">
        <v>1180</v>
      </c>
      <c r="K159" s="271"/>
      <c r="L159" s="271"/>
      <c r="M159" s="262">
        <f t="shared" si="202"/>
        <v>1180</v>
      </c>
      <c r="N159" s="271">
        <v>1180</v>
      </c>
      <c r="O159" s="271"/>
      <c r="P159" s="271"/>
      <c r="Q159" s="262">
        <f t="shared" si="203"/>
        <v>1180</v>
      </c>
      <c r="R159" s="271">
        <v>1180</v>
      </c>
      <c r="S159" s="271"/>
      <c r="T159" s="271"/>
    </row>
    <row r="160" spans="1:20" ht="22.5" customHeight="1">
      <c r="A160" s="274"/>
      <c r="B160" s="255" t="s">
        <v>269</v>
      </c>
      <c r="C160" s="255" t="s">
        <v>270</v>
      </c>
      <c r="D160" s="259" t="s">
        <v>271</v>
      </c>
      <c r="E160" s="262">
        <f t="shared" si="200"/>
        <v>7100</v>
      </c>
      <c r="F160" s="262">
        <f t="shared" ref="F160" si="204">F164+F165+F166+F167</f>
        <v>5250</v>
      </c>
      <c r="G160" s="262">
        <f t="shared" ref="G160:T160" si="205">G164+G165+G166+G167</f>
        <v>0</v>
      </c>
      <c r="H160" s="262">
        <f t="shared" si="205"/>
        <v>1850</v>
      </c>
      <c r="I160" s="262">
        <f t="shared" si="201"/>
        <v>7100</v>
      </c>
      <c r="J160" s="262">
        <v>5300</v>
      </c>
      <c r="K160" s="262">
        <f t="shared" si="205"/>
        <v>0</v>
      </c>
      <c r="L160" s="262">
        <f t="shared" si="205"/>
        <v>1800</v>
      </c>
      <c r="M160" s="262">
        <f t="shared" si="202"/>
        <v>7100</v>
      </c>
      <c r="N160" s="262">
        <v>5350</v>
      </c>
      <c r="O160" s="262">
        <f t="shared" si="205"/>
        <v>0</v>
      </c>
      <c r="P160" s="262">
        <f t="shared" si="205"/>
        <v>1750</v>
      </c>
      <c r="Q160" s="262">
        <f t="shared" si="203"/>
        <v>7400</v>
      </c>
      <c r="R160" s="262">
        <v>5400</v>
      </c>
      <c r="S160" s="262">
        <f t="shared" si="205"/>
        <v>0</v>
      </c>
      <c r="T160" s="262">
        <f t="shared" si="205"/>
        <v>2000</v>
      </c>
    </row>
    <row r="161" spans="1:20" s="363" customFormat="1" ht="22.15" customHeight="1">
      <c r="A161" s="246"/>
      <c r="B161" s="255"/>
      <c r="C161" s="255" t="s">
        <v>354</v>
      </c>
      <c r="D161" s="258" t="s">
        <v>16</v>
      </c>
      <c r="E161" s="359">
        <f t="shared" ref="E161:E163" si="206">F161+G161+H161</f>
        <v>455</v>
      </c>
      <c r="F161" s="359">
        <f t="shared" ref="F161:H161" si="207">F162+F163</f>
        <v>455</v>
      </c>
      <c r="G161" s="359">
        <f t="shared" si="207"/>
        <v>0</v>
      </c>
      <c r="H161" s="359">
        <f t="shared" si="207"/>
        <v>0</v>
      </c>
      <c r="I161" s="359">
        <f t="shared" si="201"/>
        <v>455</v>
      </c>
      <c r="J161" s="359">
        <f t="shared" ref="J161:L161" si="208">J162+J163</f>
        <v>455</v>
      </c>
      <c r="K161" s="359">
        <f t="shared" si="208"/>
        <v>0</v>
      </c>
      <c r="L161" s="359">
        <f t="shared" si="208"/>
        <v>0</v>
      </c>
      <c r="M161" s="359">
        <f t="shared" si="202"/>
        <v>455</v>
      </c>
      <c r="N161" s="359">
        <f t="shared" ref="N161:P161" si="209">N162+N163</f>
        <v>455</v>
      </c>
      <c r="O161" s="359">
        <f t="shared" si="209"/>
        <v>0</v>
      </c>
      <c r="P161" s="359">
        <f t="shared" si="209"/>
        <v>0</v>
      </c>
      <c r="Q161" s="359">
        <f t="shared" si="203"/>
        <v>455</v>
      </c>
      <c r="R161" s="359">
        <f t="shared" ref="R161:T161" si="210">R162+R163</f>
        <v>455</v>
      </c>
      <c r="S161" s="359">
        <f t="shared" si="210"/>
        <v>0</v>
      </c>
      <c r="T161" s="359">
        <f t="shared" si="210"/>
        <v>0</v>
      </c>
    </row>
    <row r="162" spans="1:20" s="363" customFormat="1" ht="23.45" customHeight="1">
      <c r="A162" s="246"/>
      <c r="B162" s="255"/>
      <c r="C162" s="255" t="s">
        <v>354</v>
      </c>
      <c r="D162" s="258" t="s">
        <v>17</v>
      </c>
      <c r="E162" s="359">
        <f t="shared" si="206"/>
        <v>373</v>
      </c>
      <c r="F162" s="359">
        <v>373</v>
      </c>
      <c r="G162" s="359">
        <v>0</v>
      </c>
      <c r="H162" s="359">
        <v>0</v>
      </c>
      <c r="I162" s="359">
        <f t="shared" ref="I162:I163" si="211">J162+K162+L162</f>
        <v>373</v>
      </c>
      <c r="J162" s="359">
        <v>373</v>
      </c>
      <c r="K162" s="359">
        <v>0</v>
      </c>
      <c r="L162" s="359">
        <v>0</v>
      </c>
      <c r="M162" s="359">
        <f t="shared" ref="M162:M163" si="212">N162+O162+P162</f>
        <v>373</v>
      </c>
      <c r="N162" s="359">
        <v>373</v>
      </c>
      <c r="O162" s="359">
        <v>0</v>
      </c>
      <c r="P162" s="359">
        <v>0</v>
      </c>
      <c r="Q162" s="359">
        <f t="shared" ref="Q162:Q163" si="213">R162+S162+T162</f>
        <v>373</v>
      </c>
      <c r="R162" s="359">
        <v>373</v>
      </c>
      <c r="S162" s="359">
        <v>0</v>
      </c>
      <c r="T162" s="359">
        <v>0</v>
      </c>
    </row>
    <row r="163" spans="1:20" s="363" customFormat="1" ht="23.45" customHeight="1">
      <c r="A163" s="246"/>
      <c r="B163" s="255"/>
      <c r="C163" s="255" t="s">
        <v>354</v>
      </c>
      <c r="D163" s="258" t="s">
        <v>18</v>
      </c>
      <c r="E163" s="359">
        <f t="shared" si="206"/>
        <v>82</v>
      </c>
      <c r="F163" s="359">
        <v>82</v>
      </c>
      <c r="G163" s="359">
        <v>0</v>
      </c>
      <c r="H163" s="359">
        <v>0</v>
      </c>
      <c r="I163" s="359">
        <f t="shared" si="211"/>
        <v>82</v>
      </c>
      <c r="J163" s="359">
        <v>82</v>
      </c>
      <c r="K163" s="359">
        <v>0</v>
      </c>
      <c r="L163" s="359">
        <v>0</v>
      </c>
      <c r="M163" s="359">
        <f t="shared" si="212"/>
        <v>82</v>
      </c>
      <c r="N163" s="359">
        <v>82</v>
      </c>
      <c r="O163" s="359">
        <v>0</v>
      </c>
      <c r="P163" s="359">
        <v>0</v>
      </c>
      <c r="Q163" s="359">
        <f t="shared" si="213"/>
        <v>82</v>
      </c>
      <c r="R163" s="359">
        <v>82</v>
      </c>
      <c r="S163" s="359">
        <v>0</v>
      </c>
      <c r="T163" s="359">
        <v>0</v>
      </c>
    </row>
    <row r="164" spans="1:20" ht="33" customHeight="1">
      <c r="A164" s="274" t="s">
        <v>106</v>
      </c>
      <c r="B164" s="255"/>
      <c r="C164" s="255" t="s">
        <v>272</v>
      </c>
      <c r="D164" s="294" t="s">
        <v>273</v>
      </c>
      <c r="E164" s="262">
        <f t="shared" ref="E164:E187" si="214">F164+G164+H164</f>
        <v>2430</v>
      </c>
      <c r="F164" s="271">
        <v>1650</v>
      </c>
      <c r="G164" s="271">
        <v>0</v>
      </c>
      <c r="H164" s="271">
        <v>780</v>
      </c>
      <c r="I164" s="262">
        <f t="shared" si="201"/>
        <v>2430</v>
      </c>
      <c r="J164" s="271">
        <v>1650</v>
      </c>
      <c r="K164" s="271">
        <v>0</v>
      </c>
      <c r="L164" s="271">
        <v>780</v>
      </c>
      <c r="M164" s="262">
        <f t="shared" si="202"/>
        <v>2430</v>
      </c>
      <c r="N164" s="271">
        <v>1650</v>
      </c>
      <c r="O164" s="271">
        <v>0</v>
      </c>
      <c r="P164" s="271">
        <v>780</v>
      </c>
      <c r="Q164" s="262">
        <f t="shared" si="203"/>
        <v>2600</v>
      </c>
      <c r="R164" s="271">
        <v>1700</v>
      </c>
      <c r="S164" s="271">
        <v>0</v>
      </c>
      <c r="T164" s="271">
        <v>900</v>
      </c>
    </row>
    <row r="165" spans="1:20" ht="33" customHeight="1">
      <c r="A165" s="274" t="s">
        <v>106</v>
      </c>
      <c r="B165" s="255"/>
      <c r="C165" s="255" t="s">
        <v>274</v>
      </c>
      <c r="D165" s="294" t="s">
        <v>275</v>
      </c>
      <c r="E165" s="262">
        <f t="shared" si="214"/>
        <v>2400</v>
      </c>
      <c r="F165" s="271">
        <v>1900</v>
      </c>
      <c r="G165" s="271"/>
      <c r="H165" s="271">
        <v>500</v>
      </c>
      <c r="I165" s="262">
        <f t="shared" si="201"/>
        <v>2450</v>
      </c>
      <c r="J165" s="271">
        <v>1950</v>
      </c>
      <c r="K165" s="271"/>
      <c r="L165" s="271">
        <v>500</v>
      </c>
      <c r="M165" s="262">
        <f t="shared" si="202"/>
        <v>2450</v>
      </c>
      <c r="N165" s="271">
        <v>1950</v>
      </c>
      <c r="O165" s="271"/>
      <c r="P165" s="271">
        <v>500</v>
      </c>
      <c r="Q165" s="262">
        <f t="shared" si="203"/>
        <v>2450</v>
      </c>
      <c r="R165" s="271">
        <v>1950</v>
      </c>
      <c r="S165" s="271"/>
      <c r="T165" s="271">
        <v>500</v>
      </c>
    </row>
    <row r="166" spans="1:20" ht="33" customHeight="1">
      <c r="A166" s="274" t="s">
        <v>106</v>
      </c>
      <c r="B166" s="255"/>
      <c r="C166" s="255" t="s">
        <v>276</v>
      </c>
      <c r="D166" s="294" t="s">
        <v>277</v>
      </c>
      <c r="E166" s="262">
        <f t="shared" si="214"/>
        <v>1270</v>
      </c>
      <c r="F166" s="271">
        <v>700</v>
      </c>
      <c r="G166" s="271">
        <v>0</v>
      </c>
      <c r="H166" s="271">
        <v>570</v>
      </c>
      <c r="I166" s="262">
        <f t="shared" si="201"/>
        <v>1220</v>
      </c>
      <c r="J166" s="271">
        <v>700</v>
      </c>
      <c r="K166" s="271">
        <v>0</v>
      </c>
      <c r="L166" s="271">
        <v>520</v>
      </c>
      <c r="M166" s="262">
        <f t="shared" si="202"/>
        <v>1220</v>
      </c>
      <c r="N166" s="271">
        <v>750</v>
      </c>
      <c r="O166" s="271">
        <v>0</v>
      </c>
      <c r="P166" s="271">
        <v>470</v>
      </c>
      <c r="Q166" s="262">
        <f t="shared" si="203"/>
        <v>1350</v>
      </c>
      <c r="R166" s="271">
        <v>750</v>
      </c>
      <c r="S166" s="271">
        <v>0</v>
      </c>
      <c r="T166" s="271">
        <v>600</v>
      </c>
    </row>
    <row r="167" spans="1:20" ht="33" customHeight="1">
      <c r="A167" s="274" t="s">
        <v>106</v>
      </c>
      <c r="B167" s="255"/>
      <c r="C167" s="255" t="s">
        <v>278</v>
      </c>
      <c r="D167" s="294" t="s">
        <v>279</v>
      </c>
      <c r="E167" s="262">
        <f t="shared" si="214"/>
        <v>1000</v>
      </c>
      <c r="F167" s="271">
        <v>1000</v>
      </c>
      <c r="G167" s="271"/>
      <c r="H167" s="271"/>
      <c r="I167" s="262">
        <f t="shared" si="201"/>
        <v>1000</v>
      </c>
      <c r="J167" s="271">
        <v>1000</v>
      </c>
      <c r="K167" s="271"/>
      <c r="L167" s="271"/>
      <c r="M167" s="262">
        <f t="shared" si="202"/>
        <v>1000</v>
      </c>
      <c r="N167" s="271">
        <v>1000</v>
      </c>
      <c r="O167" s="271"/>
      <c r="P167" s="271"/>
      <c r="Q167" s="262">
        <f t="shared" si="203"/>
        <v>1000</v>
      </c>
      <c r="R167" s="271">
        <v>1000</v>
      </c>
      <c r="S167" s="271"/>
      <c r="T167" s="271">
        <v>0</v>
      </c>
    </row>
    <row r="168" spans="1:20" ht="34.15" customHeight="1">
      <c r="A168" s="274"/>
      <c r="B168" s="255" t="s">
        <v>280</v>
      </c>
      <c r="C168" s="255" t="s">
        <v>281</v>
      </c>
      <c r="D168" s="259" t="s">
        <v>282</v>
      </c>
      <c r="E168" s="257">
        <f t="shared" si="214"/>
        <v>1250</v>
      </c>
      <c r="F168" s="257">
        <v>1100</v>
      </c>
      <c r="G168" s="257">
        <v>0</v>
      </c>
      <c r="H168" s="257">
        <v>150</v>
      </c>
      <c r="I168" s="257">
        <f t="shared" si="201"/>
        <v>1300</v>
      </c>
      <c r="J168" s="257">
        <v>1100</v>
      </c>
      <c r="K168" s="257">
        <v>0</v>
      </c>
      <c r="L168" s="257">
        <v>200</v>
      </c>
      <c r="M168" s="257">
        <f t="shared" si="202"/>
        <v>1350</v>
      </c>
      <c r="N168" s="257">
        <v>1100</v>
      </c>
      <c r="O168" s="257">
        <v>0</v>
      </c>
      <c r="P168" s="257">
        <v>250</v>
      </c>
      <c r="Q168" s="257">
        <f t="shared" si="203"/>
        <v>1350</v>
      </c>
      <c r="R168" s="257">
        <v>1100</v>
      </c>
      <c r="S168" s="257">
        <v>0</v>
      </c>
      <c r="T168" s="257">
        <v>250</v>
      </c>
    </row>
    <row r="169" spans="1:20" s="363" customFormat="1" ht="23.45" customHeight="1">
      <c r="A169" s="274"/>
      <c r="B169" s="255"/>
      <c r="C169" s="264" t="s">
        <v>354</v>
      </c>
      <c r="D169" s="258" t="s">
        <v>16</v>
      </c>
      <c r="E169" s="359">
        <f t="shared" si="214"/>
        <v>39</v>
      </c>
      <c r="F169" s="359">
        <f>F170+F171</f>
        <v>39</v>
      </c>
      <c r="G169" s="359">
        <f t="shared" ref="G169:H169" si="215">G170+G171</f>
        <v>0</v>
      </c>
      <c r="H169" s="359">
        <f t="shared" si="215"/>
        <v>0</v>
      </c>
      <c r="I169" s="359">
        <f t="shared" ref="I169:I171" si="216">J169+K169+L169</f>
        <v>39</v>
      </c>
      <c r="J169" s="359">
        <f t="shared" ref="J169" si="217">J170+J171</f>
        <v>39</v>
      </c>
      <c r="K169" s="359">
        <f t="shared" ref="K169" si="218">K170+K171</f>
        <v>0</v>
      </c>
      <c r="L169" s="359">
        <f t="shared" ref="L169" si="219">L170+L171</f>
        <v>0</v>
      </c>
      <c r="M169" s="359">
        <f t="shared" ref="M169:M171" si="220">N169+O169+P169</f>
        <v>39</v>
      </c>
      <c r="N169" s="359">
        <f t="shared" ref="N169" si="221">N170+N171</f>
        <v>39</v>
      </c>
      <c r="O169" s="359">
        <f t="shared" ref="O169" si="222">O170+O171</f>
        <v>0</v>
      </c>
      <c r="P169" s="359">
        <f t="shared" ref="P169" si="223">P170+P171</f>
        <v>0</v>
      </c>
      <c r="Q169" s="359">
        <f t="shared" ref="Q169:Q171" si="224">R169+S169+T169</f>
        <v>39</v>
      </c>
      <c r="R169" s="359">
        <f t="shared" ref="R169" si="225">R170+R171</f>
        <v>39</v>
      </c>
      <c r="S169" s="359">
        <f t="shared" ref="S169" si="226">S170+S171</f>
        <v>0</v>
      </c>
      <c r="T169" s="359">
        <f t="shared" ref="T169" si="227">T170+T171</f>
        <v>0</v>
      </c>
    </row>
    <row r="170" spans="1:20" s="363" customFormat="1" ht="28.9" customHeight="1">
      <c r="A170" s="274"/>
      <c r="B170" s="255"/>
      <c r="C170" s="264" t="s">
        <v>354</v>
      </c>
      <c r="D170" s="258" t="s">
        <v>17</v>
      </c>
      <c r="E170" s="359">
        <f t="shared" si="214"/>
        <v>36</v>
      </c>
      <c r="F170" s="359">
        <v>36</v>
      </c>
      <c r="G170" s="359"/>
      <c r="H170" s="359"/>
      <c r="I170" s="359">
        <f t="shared" si="216"/>
        <v>36</v>
      </c>
      <c r="J170" s="359">
        <v>36</v>
      </c>
      <c r="K170" s="359"/>
      <c r="L170" s="359"/>
      <c r="M170" s="359">
        <f t="shared" si="220"/>
        <v>36</v>
      </c>
      <c r="N170" s="359">
        <v>36</v>
      </c>
      <c r="O170" s="359"/>
      <c r="P170" s="359"/>
      <c r="Q170" s="359">
        <f t="shared" si="224"/>
        <v>36</v>
      </c>
      <c r="R170" s="359">
        <v>36</v>
      </c>
      <c r="S170" s="359"/>
      <c r="T170" s="359"/>
    </row>
    <row r="171" spans="1:20" ht="21" customHeight="1">
      <c r="A171" s="263"/>
      <c r="B171" s="264"/>
      <c r="C171" s="264" t="s">
        <v>354</v>
      </c>
      <c r="D171" s="258" t="s">
        <v>18</v>
      </c>
      <c r="E171" s="359">
        <f t="shared" si="214"/>
        <v>3</v>
      </c>
      <c r="F171" s="359">
        <v>3</v>
      </c>
      <c r="G171" s="359">
        <v>0</v>
      </c>
      <c r="H171" s="359">
        <v>0</v>
      </c>
      <c r="I171" s="359">
        <f t="shared" si="216"/>
        <v>3</v>
      </c>
      <c r="J171" s="359">
        <v>3</v>
      </c>
      <c r="K171" s="359">
        <v>0</v>
      </c>
      <c r="L171" s="359">
        <v>0</v>
      </c>
      <c r="M171" s="359">
        <f t="shared" si="220"/>
        <v>3</v>
      </c>
      <c r="N171" s="359">
        <v>3</v>
      </c>
      <c r="O171" s="359">
        <v>0</v>
      </c>
      <c r="P171" s="359">
        <v>0</v>
      </c>
      <c r="Q171" s="359">
        <f t="shared" si="224"/>
        <v>3</v>
      </c>
      <c r="R171" s="359">
        <v>3</v>
      </c>
      <c r="S171" s="359">
        <v>0</v>
      </c>
      <c r="T171" s="359">
        <v>0</v>
      </c>
    </row>
    <row r="172" spans="1:20" ht="23.25" customHeight="1">
      <c r="A172" s="274"/>
      <c r="B172" s="255" t="s">
        <v>283</v>
      </c>
      <c r="C172" s="255" t="s">
        <v>284</v>
      </c>
      <c r="D172" s="259" t="s">
        <v>285</v>
      </c>
      <c r="E172" s="262">
        <f t="shared" si="214"/>
        <v>26650</v>
      </c>
      <c r="F172" s="262">
        <v>26650</v>
      </c>
      <c r="G172" s="262">
        <v>0</v>
      </c>
      <c r="H172" s="262">
        <v>0</v>
      </c>
      <c r="I172" s="262">
        <f t="shared" si="201"/>
        <v>29650</v>
      </c>
      <c r="J172" s="262">
        <v>29650</v>
      </c>
      <c r="K172" s="262">
        <v>0</v>
      </c>
      <c r="L172" s="262">
        <v>0</v>
      </c>
      <c r="M172" s="262">
        <f t="shared" si="202"/>
        <v>29650</v>
      </c>
      <c r="N172" s="262">
        <v>29650</v>
      </c>
      <c r="O172" s="262">
        <v>0</v>
      </c>
      <c r="P172" s="262">
        <v>0</v>
      </c>
      <c r="Q172" s="262">
        <f t="shared" si="203"/>
        <v>29650</v>
      </c>
      <c r="R172" s="262">
        <v>29650</v>
      </c>
      <c r="S172" s="262">
        <v>0</v>
      </c>
      <c r="T172" s="262">
        <v>0</v>
      </c>
    </row>
    <row r="173" spans="1:20" ht="21" customHeight="1">
      <c r="A173" s="274"/>
      <c r="B173" s="255" t="s">
        <v>286</v>
      </c>
      <c r="C173" s="255" t="s">
        <v>287</v>
      </c>
      <c r="D173" s="259" t="s">
        <v>263</v>
      </c>
      <c r="E173" s="262">
        <f t="shared" si="214"/>
        <v>400</v>
      </c>
      <c r="F173" s="262">
        <v>400</v>
      </c>
      <c r="G173" s="262">
        <v>0</v>
      </c>
      <c r="H173" s="262">
        <v>0</v>
      </c>
      <c r="I173" s="262">
        <f t="shared" si="201"/>
        <v>400</v>
      </c>
      <c r="J173" s="262">
        <v>400</v>
      </c>
      <c r="K173" s="262">
        <v>0</v>
      </c>
      <c r="L173" s="262">
        <v>0</v>
      </c>
      <c r="M173" s="262">
        <f t="shared" si="202"/>
        <v>400</v>
      </c>
      <c r="N173" s="262">
        <v>400</v>
      </c>
      <c r="O173" s="262">
        <v>0</v>
      </c>
      <c r="P173" s="262">
        <v>0</v>
      </c>
      <c r="Q173" s="262">
        <f t="shared" si="203"/>
        <v>400</v>
      </c>
      <c r="R173" s="262">
        <v>400</v>
      </c>
      <c r="S173" s="262">
        <v>0</v>
      </c>
      <c r="T173" s="262">
        <v>0</v>
      </c>
    </row>
    <row r="174" spans="1:20" ht="30" customHeight="1">
      <c r="A174" s="246"/>
      <c r="B174" s="266" t="s">
        <v>50</v>
      </c>
      <c r="C174" s="266" t="s">
        <v>288</v>
      </c>
      <c r="D174" s="252" t="s">
        <v>51</v>
      </c>
      <c r="E174" s="253">
        <f t="shared" si="214"/>
        <v>5200</v>
      </c>
      <c r="F174" s="253">
        <f t="shared" ref="F174" si="228">F175+F181+F182</f>
        <v>5200</v>
      </c>
      <c r="G174" s="253">
        <f t="shared" ref="G174:T174" si="229">G175+G181+G182</f>
        <v>0</v>
      </c>
      <c r="H174" s="253">
        <f t="shared" si="229"/>
        <v>0</v>
      </c>
      <c r="I174" s="253">
        <f t="shared" si="201"/>
        <v>5200</v>
      </c>
      <c r="J174" s="253">
        <f t="shared" ref="J174:R174" si="230">J175+J181+J182</f>
        <v>5200</v>
      </c>
      <c r="K174" s="253">
        <f t="shared" si="229"/>
        <v>0</v>
      </c>
      <c r="L174" s="253">
        <f t="shared" si="229"/>
        <v>0</v>
      </c>
      <c r="M174" s="253">
        <f t="shared" si="202"/>
        <v>5200</v>
      </c>
      <c r="N174" s="253">
        <f t="shared" si="230"/>
        <v>5200</v>
      </c>
      <c r="O174" s="253">
        <f t="shared" si="229"/>
        <v>0</v>
      </c>
      <c r="P174" s="253">
        <f t="shared" si="229"/>
        <v>0</v>
      </c>
      <c r="Q174" s="253">
        <f t="shared" si="203"/>
        <v>5200</v>
      </c>
      <c r="R174" s="253">
        <f t="shared" si="230"/>
        <v>5200</v>
      </c>
      <c r="S174" s="253">
        <f t="shared" si="229"/>
        <v>0</v>
      </c>
      <c r="T174" s="253">
        <f t="shared" si="229"/>
        <v>0</v>
      </c>
    </row>
    <row r="175" spans="1:20" ht="20.25" customHeight="1">
      <c r="A175" s="268"/>
      <c r="B175" s="255" t="s">
        <v>289</v>
      </c>
      <c r="C175" s="255" t="s">
        <v>290</v>
      </c>
      <c r="D175" s="259" t="s">
        <v>291</v>
      </c>
      <c r="E175" s="262">
        <f t="shared" si="214"/>
        <v>1850</v>
      </c>
      <c r="F175" s="262">
        <v>1850</v>
      </c>
      <c r="G175" s="262">
        <f t="shared" ref="G175:H175" si="231">SUM(G176:G180)</f>
        <v>0</v>
      </c>
      <c r="H175" s="262">
        <f t="shared" si="231"/>
        <v>0</v>
      </c>
      <c r="I175" s="262">
        <f t="shared" si="201"/>
        <v>1850</v>
      </c>
      <c r="J175" s="262">
        <v>1850</v>
      </c>
      <c r="K175" s="262">
        <f t="shared" ref="K175:L175" si="232">SUM(K176:K180)</f>
        <v>0</v>
      </c>
      <c r="L175" s="262">
        <f t="shared" si="232"/>
        <v>0</v>
      </c>
      <c r="M175" s="262">
        <f t="shared" si="202"/>
        <v>1850</v>
      </c>
      <c r="N175" s="262">
        <v>1850</v>
      </c>
      <c r="O175" s="262">
        <f t="shared" ref="O175:P175" si="233">SUM(O176:O180)</f>
        <v>0</v>
      </c>
      <c r="P175" s="262">
        <f t="shared" si="233"/>
        <v>0</v>
      </c>
      <c r="Q175" s="262">
        <f t="shared" si="203"/>
        <v>1850</v>
      </c>
      <c r="R175" s="262">
        <v>1850</v>
      </c>
      <c r="S175" s="262">
        <f t="shared" ref="S175:T175" si="234">SUM(S176:S180)</f>
        <v>0</v>
      </c>
      <c r="T175" s="262">
        <f t="shared" si="234"/>
        <v>0</v>
      </c>
    </row>
    <row r="176" spans="1:20" ht="21" customHeight="1">
      <c r="A176" s="268"/>
      <c r="B176" s="255"/>
      <c r="C176" s="255" t="s">
        <v>292</v>
      </c>
      <c r="D176" s="270" t="s">
        <v>293</v>
      </c>
      <c r="E176" s="262">
        <f t="shared" si="214"/>
        <v>750</v>
      </c>
      <c r="F176" s="271">
        <v>750</v>
      </c>
      <c r="G176" s="271"/>
      <c r="H176" s="271"/>
      <c r="I176" s="262">
        <f t="shared" si="201"/>
        <v>750</v>
      </c>
      <c r="J176" s="271">
        <v>750</v>
      </c>
      <c r="K176" s="271"/>
      <c r="L176" s="271"/>
      <c r="M176" s="262">
        <f t="shared" si="202"/>
        <v>750</v>
      </c>
      <c r="N176" s="271">
        <v>750</v>
      </c>
      <c r="O176" s="271"/>
      <c r="P176" s="271"/>
      <c r="Q176" s="262">
        <f t="shared" si="203"/>
        <v>750</v>
      </c>
      <c r="R176" s="271">
        <v>750</v>
      </c>
      <c r="S176" s="271"/>
      <c r="T176" s="271"/>
    </row>
    <row r="177" spans="1:20" ht="28.5" customHeight="1">
      <c r="A177" s="268"/>
      <c r="B177" s="255"/>
      <c r="C177" s="255" t="s">
        <v>294</v>
      </c>
      <c r="D177" s="270" t="s">
        <v>295</v>
      </c>
      <c r="E177" s="262">
        <f t="shared" si="214"/>
        <v>155</v>
      </c>
      <c r="F177" s="271">
        <v>155</v>
      </c>
      <c r="G177" s="271"/>
      <c r="H177" s="271"/>
      <c r="I177" s="262">
        <f t="shared" si="201"/>
        <v>155</v>
      </c>
      <c r="J177" s="271">
        <v>155</v>
      </c>
      <c r="K177" s="271"/>
      <c r="L177" s="271"/>
      <c r="M177" s="262">
        <f t="shared" si="202"/>
        <v>155</v>
      </c>
      <c r="N177" s="271">
        <v>155</v>
      </c>
      <c r="O177" s="271"/>
      <c r="P177" s="271"/>
      <c r="Q177" s="262">
        <f t="shared" si="203"/>
        <v>155</v>
      </c>
      <c r="R177" s="271">
        <v>155</v>
      </c>
      <c r="S177" s="271"/>
      <c r="T177" s="271"/>
    </row>
    <row r="178" spans="1:20" ht="30" customHeight="1">
      <c r="A178" s="268"/>
      <c r="B178" s="255"/>
      <c r="C178" s="255" t="s">
        <v>296</v>
      </c>
      <c r="D178" s="270" t="s">
        <v>297</v>
      </c>
      <c r="E178" s="262">
        <f t="shared" si="214"/>
        <v>370</v>
      </c>
      <c r="F178" s="271">
        <v>370</v>
      </c>
      <c r="G178" s="271"/>
      <c r="H178" s="271"/>
      <c r="I178" s="262">
        <f t="shared" si="201"/>
        <v>370</v>
      </c>
      <c r="J178" s="271">
        <v>370</v>
      </c>
      <c r="K178" s="271"/>
      <c r="L178" s="271"/>
      <c r="M178" s="262">
        <f t="shared" si="202"/>
        <v>370</v>
      </c>
      <c r="N178" s="271">
        <v>370</v>
      </c>
      <c r="O178" s="271"/>
      <c r="P178" s="271"/>
      <c r="Q178" s="262">
        <f t="shared" si="203"/>
        <v>370</v>
      </c>
      <c r="R178" s="271">
        <v>370</v>
      </c>
      <c r="S178" s="271"/>
      <c r="T178" s="271"/>
    </row>
    <row r="179" spans="1:20" ht="28.5" customHeight="1">
      <c r="A179" s="268"/>
      <c r="B179" s="255"/>
      <c r="C179" s="255" t="s">
        <v>298</v>
      </c>
      <c r="D179" s="270" t="s">
        <v>299</v>
      </c>
      <c r="E179" s="262">
        <f t="shared" si="214"/>
        <v>245</v>
      </c>
      <c r="F179" s="271">
        <v>245</v>
      </c>
      <c r="G179" s="271"/>
      <c r="H179" s="271"/>
      <c r="I179" s="262">
        <f t="shared" si="201"/>
        <v>245</v>
      </c>
      <c r="J179" s="271">
        <v>245</v>
      </c>
      <c r="K179" s="271"/>
      <c r="L179" s="271"/>
      <c r="M179" s="262">
        <f t="shared" si="202"/>
        <v>245</v>
      </c>
      <c r="N179" s="271">
        <v>245</v>
      </c>
      <c r="O179" s="271"/>
      <c r="P179" s="271"/>
      <c r="Q179" s="262">
        <f t="shared" si="203"/>
        <v>245</v>
      </c>
      <c r="R179" s="271">
        <v>245</v>
      </c>
      <c r="S179" s="271"/>
      <c r="T179" s="271"/>
    </row>
    <row r="180" spans="1:20" ht="28.5" customHeight="1">
      <c r="A180" s="268"/>
      <c r="B180" s="255"/>
      <c r="C180" s="255" t="s">
        <v>300</v>
      </c>
      <c r="D180" s="270" t="s">
        <v>301</v>
      </c>
      <c r="E180" s="262">
        <f t="shared" si="214"/>
        <v>330</v>
      </c>
      <c r="F180" s="271">
        <v>330</v>
      </c>
      <c r="G180" s="271"/>
      <c r="H180" s="271"/>
      <c r="I180" s="262">
        <f t="shared" si="201"/>
        <v>330</v>
      </c>
      <c r="J180" s="271">
        <v>330</v>
      </c>
      <c r="K180" s="271"/>
      <c r="L180" s="271"/>
      <c r="M180" s="262">
        <f t="shared" si="202"/>
        <v>330</v>
      </c>
      <c r="N180" s="271">
        <v>330</v>
      </c>
      <c r="O180" s="271"/>
      <c r="P180" s="271"/>
      <c r="Q180" s="262">
        <f t="shared" si="203"/>
        <v>330</v>
      </c>
      <c r="R180" s="271">
        <v>330</v>
      </c>
      <c r="S180" s="271"/>
      <c r="T180" s="271"/>
    </row>
    <row r="181" spans="1:20" ht="42.75" customHeight="1">
      <c r="A181" s="268"/>
      <c r="B181" s="255" t="s">
        <v>302</v>
      </c>
      <c r="C181" s="255" t="s">
        <v>303</v>
      </c>
      <c r="D181" s="259" t="s">
        <v>304</v>
      </c>
      <c r="E181" s="262">
        <f t="shared" si="214"/>
        <v>3050</v>
      </c>
      <c r="F181" s="262">
        <v>3050</v>
      </c>
      <c r="G181" s="262">
        <v>0</v>
      </c>
      <c r="H181" s="262">
        <v>0</v>
      </c>
      <c r="I181" s="262">
        <f t="shared" si="201"/>
        <v>3050</v>
      </c>
      <c r="J181" s="262">
        <v>3050</v>
      </c>
      <c r="K181" s="262">
        <v>0</v>
      </c>
      <c r="L181" s="262">
        <v>0</v>
      </c>
      <c r="M181" s="262">
        <f t="shared" si="202"/>
        <v>3050</v>
      </c>
      <c r="N181" s="262">
        <v>3050</v>
      </c>
      <c r="O181" s="262">
        <v>0</v>
      </c>
      <c r="P181" s="262">
        <v>0</v>
      </c>
      <c r="Q181" s="262">
        <f t="shared" si="203"/>
        <v>3050</v>
      </c>
      <c r="R181" s="262">
        <v>3050</v>
      </c>
      <c r="S181" s="262">
        <v>0</v>
      </c>
      <c r="T181" s="262">
        <v>0</v>
      </c>
    </row>
    <row r="182" spans="1:20" ht="34.5" customHeight="1">
      <c r="A182" s="268"/>
      <c r="B182" s="255" t="s">
        <v>305</v>
      </c>
      <c r="C182" s="255" t="s">
        <v>306</v>
      </c>
      <c r="D182" s="259" t="s">
        <v>307</v>
      </c>
      <c r="E182" s="262">
        <f t="shared" si="214"/>
        <v>300</v>
      </c>
      <c r="F182" s="262">
        <v>300</v>
      </c>
      <c r="G182" s="262"/>
      <c r="H182" s="262"/>
      <c r="I182" s="262">
        <f t="shared" si="201"/>
        <v>300</v>
      </c>
      <c r="J182" s="262">
        <v>300</v>
      </c>
      <c r="K182" s="262"/>
      <c r="L182" s="262"/>
      <c r="M182" s="262">
        <f t="shared" si="202"/>
        <v>300</v>
      </c>
      <c r="N182" s="262">
        <v>300</v>
      </c>
      <c r="O182" s="262"/>
      <c r="P182" s="262"/>
      <c r="Q182" s="262">
        <f t="shared" si="203"/>
        <v>300</v>
      </c>
      <c r="R182" s="262">
        <v>300</v>
      </c>
      <c r="S182" s="262"/>
      <c r="T182" s="262"/>
    </row>
    <row r="183" spans="1:20" ht="28.5" customHeight="1">
      <c r="A183" s="246"/>
      <c r="B183" s="266" t="s">
        <v>52</v>
      </c>
      <c r="C183" s="266" t="s">
        <v>308</v>
      </c>
      <c r="D183" s="252" t="s">
        <v>309</v>
      </c>
      <c r="E183" s="253">
        <f t="shared" si="214"/>
        <v>120077</v>
      </c>
      <c r="F183" s="253">
        <f>F187+F194</f>
        <v>120077</v>
      </c>
      <c r="G183" s="253">
        <f>G187+G194</f>
        <v>0</v>
      </c>
      <c r="H183" s="253">
        <f>H187+H194</f>
        <v>0</v>
      </c>
      <c r="I183" s="253">
        <f t="shared" ref="I183:Q186" si="235">J183+K183+L183</f>
        <v>184127</v>
      </c>
      <c r="J183" s="253">
        <f>J187+J194</f>
        <v>184127</v>
      </c>
      <c r="K183" s="253">
        <f>K187+K194</f>
        <v>0</v>
      </c>
      <c r="L183" s="253">
        <f>L187+L194</f>
        <v>0</v>
      </c>
      <c r="M183" s="253">
        <f t="shared" ref="M183" si="236">N183+O183+P183</f>
        <v>232030</v>
      </c>
      <c r="N183" s="253">
        <f>N187+N194</f>
        <v>232030</v>
      </c>
      <c r="O183" s="253">
        <f>O187+O194</f>
        <v>0</v>
      </c>
      <c r="P183" s="253">
        <f>P187+P194</f>
        <v>0</v>
      </c>
      <c r="Q183" s="253">
        <f t="shared" ref="Q183" si="237">R183+S183+T183</f>
        <v>209285</v>
      </c>
      <c r="R183" s="253">
        <f>R187+R194</f>
        <v>209285</v>
      </c>
      <c r="S183" s="253">
        <f>S187+S194</f>
        <v>0</v>
      </c>
      <c r="T183" s="253">
        <f>T187+T194</f>
        <v>0</v>
      </c>
    </row>
    <row r="184" spans="1:20" s="363" customFormat="1" ht="28.5" customHeight="1">
      <c r="A184" s="246"/>
      <c r="B184" s="266"/>
      <c r="C184" s="267" t="s">
        <v>354</v>
      </c>
      <c r="D184" s="254" t="s">
        <v>16</v>
      </c>
      <c r="E184" s="358">
        <f t="shared" si="214"/>
        <v>394</v>
      </c>
      <c r="F184" s="358">
        <f>F188</f>
        <v>394</v>
      </c>
      <c r="G184" s="358">
        <f t="shared" ref="G184:H184" si="238">G188</f>
        <v>0</v>
      </c>
      <c r="H184" s="358">
        <f t="shared" si="238"/>
        <v>0</v>
      </c>
      <c r="I184" s="358">
        <f t="shared" si="235"/>
        <v>394</v>
      </c>
      <c r="J184" s="358">
        <f t="shared" ref="J184:L184" si="239">J188</f>
        <v>394</v>
      </c>
      <c r="K184" s="358">
        <f t="shared" si="239"/>
        <v>0</v>
      </c>
      <c r="L184" s="358">
        <f t="shared" si="239"/>
        <v>0</v>
      </c>
      <c r="M184" s="358">
        <f t="shared" si="235"/>
        <v>394</v>
      </c>
      <c r="N184" s="358">
        <f t="shared" ref="N184:P184" si="240">N188</f>
        <v>394</v>
      </c>
      <c r="O184" s="358">
        <f t="shared" si="240"/>
        <v>0</v>
      </c>
      <c r="P184" s="358">
        <f t="shared" si="240"/>
        <v>0</v>
      </c>
      <c r="Q184" s="358">
        <f t="shared" si="235"/>
        <v>394</v>
      </c>
      <c r="R184" s="358">
        <f t="shared" ref="R184:T184" si="241">R188</f>
        <v>394</v>
      </c>
      <c r="S184" s="358">
        <f t="shared" si="241"/>
        <v>0</v>
      </c>
      <c r="T184" s="358">
        <f t="shared" si="241"/>
        <v>0</v>
      </c>
    </row>
    <row r="185" spans="1:20" s="363" customFormat="1" ht="28.5" customHeight="1">
      <c r="A185" s="246"/>
      <c r="B185" s="266"/>
      <c r="C185" s="267" t="s">
        <v>354</v>
      </c>
      <c r="D185" s="254" t="s">
        <v>17</v>
      </c>
      <c r="E185" s="358">
        <f t="shared" si="214"/>
        <v>41</v>
      </c>
      <c r="F185" s="358">
        <f t="shared" ref="F185:H186" si="242">F189</f>
        <v>41</v>
      </c>
      <c r="G185" s="358">
        <f t="shared" si="242"/>
        <v>0</v>
      </c>
      <c r="H185" s="358">
        <f t="shared" si="242"/>
        <v>0</v>
      </c>
      <c r="I185" s="358">
        <f t="shared" si="235"/>
        <v>41</v>
      </c>
      <c r="J185" s="358">
        <f t="shared" ref="J185:L185" si="243">J189</f>
        <v>41</v>
      </c>
      <c r="K185" s="358">
        <f t="shared" si="243"/>
        <v>0</v>
      </c>
      <c r="L185" s="358">
        <f t="shared" si="243"/>
        <v>0</v>
      </c>
      <c r="M185" s="358">
        <f t="shared" si="235"/>
        <v>41</v>
      </c>
      <c r="N185" s="358">
        <f t="shared" ref="N185:P185" si="244">N189</f>
        <v>41</v>
      </c>
      <c r="O185" s="358">
        <f t="shared" si="244"/>
        <v>0</v>
      </c>
      <c r="P185" s="358">
        <f t="shared" si="244"/>
        <v>0</v>
      </c>
      <c r="Q185" s="358">
        <f t="shared" si="235"/>
        <v>41</v>
      </c>
      <c r="R185" s="358">
        <f t="shared" ref="R185:T185" si="245">R189</f>
        <v>41</v>
      </c>
      <c r="S185" s="358">
        <f t="shared" si="245"/>
        <v>0</v>
      </c>
      <c r="T185" s="358">
        <f t="shared" si="245"/>
        <v>0</v>
      </c>
    </row>
    <row r="186" spans="1:20" ht="24" customHeight="1">
      <c r="A186" s="263"/>
      <c r="B186" s="267"/>
      <c r="C186" s="267" t="s">
        <v>354</v>
      </c>
      <c r="D186" s="254" t="s">
        <v>18</v>
      </c>
      <c r="E186" s="358">
        <f t="shared" si="214"/>
        <v>353</v>
      </c>
      <c r="F186" s="358">
        <f t="shared" si="242"/>
        <v>353</v>
      </c>
      <c r="G186" s="358">
        <f t="shared" si="242"/>
        <v>0</v>
      </c>
      <c r="H186" s="358">
        <f t="shared" si="242"/>
        <v>0</v>
      </c>
      <c r="I186" s="358">
        <f t="shared" si="235"/>
        <v>353</v>
      </c>
      <c r="J186" s="358">
        <f t="shared" ref="J186:L186" si="246">J190</f>
        <v>353</v>
      </c>
      <c r="K186" s="358">
        <f t="shared" si="246"/>
        <v>0</v>
      </c>
      <c r="L186" s="358">
        <f t="shared" si="246"/>
        <v>0</v>
      </c>
      <c r="M186" s="358">
        <f t="shared" si="235"/>
        <v>353</v>
      </c>
      <c r="N186" s="358">
        <f t="shared" ref="N186:P186" si="247">N190</f>
        <v>353</v>
      </c>
      <c r="O186" s="358">
        <f t="shared" si="247"/>
        <v>0</v>
      </c>
      <c r="P186" s="358">
        <f t="shared" si="247"/>
        <v>0</v>
      </c>
      <c r="Q186" s="358">
        <f t="shared" si="235"/>
        <v>353</v>
      </c>
      <c r="R186" s="358">
        <f t="shared" ref="R186:T186" si="248">R190</f>
        <v>353</v>
      </c>
      <c r="S186" s="358">
        <f t="shared" si="248"/>
        <v>0</v>
      </c>
      <c r="T186" s="358">
        <f t="shared" si="248"/>
        <v>0</v>
      </c>
    </row>
    <row r="187" spans="1:20" ht="42.75" customHeight="1">
      <c r="A187" s="274"/>
      <c r="B187" s="255" t="s">
        <v>310</v>
      </c>
      <c r="C187" s="255" t="s">
        <v>311</v>
      </c>
      <c r="D187" s="259" t="s">
        <v>312</v>
      </c>
      <c r="E187" s="262">
        <f t="shared" si="214"/>
        <v>28585</v>
      </c>
      <c r="F187" s="262">
        <f t="shared" ref="F187" si="249">F191+F192+F193</f>
        <v>28585</v>
      </c>
      <c r="G187" s="262">
        <f t="shared" ref="G187:T187" si="250">G191+G192+G193</f>
        <v>0</v>
      </c>
      <c r="H187" s="262">
        <f t="shared" si="250"/>
        <v>0</v>
      </c>
      <c r="I187" s="262">
        <f t="shared" si="201"/>
        <v>59492</v>
      </c>
      <c r="J187" s="262">
        <v>59492</v>
      </c>
      <c r="K187" s="262">
        <f t="shared" si="250"/>
        <v>0</v>
      </c>
      <c r="L187" s="262">
        <f t="shared" si="250"/>
        <v>0</v>
      </c>
      <c r="M187" s="262">
        <f t="shared" si="202"/>
        <v>90395</v>
      </c>
      <c r="N187" s="262">
        <v>90395</v>
      </c>
      <c r="O187" s="262">
        <f t="shared" si="250"/>
        <v>0</v>
      </c>
      <c r="P187" s="262">
        <f t="shared" si="250"/>
        <v>0</v>
      </c>
      <c r="Q187" s="262">
        <f t="shared" si="203"/>
        <v>62650</v>
      </c>
      <c r="R187" s="262">
        <v>62650</v>
      </c>
      <c r="S187" s="262">
        <f t="shared" si="250"/>
        <v>0</v>
      </c>
      <c r="T187" s="262">
        <f t="shared" si="250"/>
        <v>0</v>
      </c>
    </row>
    <row r="188" spans="1:20" s="363" customFormat="1" ht="23.45" customHeight="1">
      <c r="A188" s="274"/>
      <c r="B188" s="255"/>
      <c r="C188" s="264" t="s">
        <v>354</v>
      </c>
      <c r="D188" s="258" t="s">
        <v>16</v>
      </c>
      <c r="E188" s="359">
        <f t="shared" ref="E188:E190" si="251">F188+G188+H188</f>
        <v>394</v>
      </c>
      <c r="F188" s="359">
        <f>F189+F190</f>
        <v>394</v>
      </c>
      <c r="G188" s="359">
        <f t="shared" ref="G188" si="252">G189+G190</f>
        <v>0</v>
      </c>
      <c r="H188" s="359">
        <f t="shared" ref="H188" si="253">H189+H190</f>
        <v>0</v>
      </c>
      <c r="I188" s="359">
        <f t="shared" ref="I188:I190" si="254">J188+K188+L188</f>
        <v>394</v>
      </c>
      <c r="J188" s="359">
        <f t="shared" ref="J188" si="255">J189+J190</f>
        <v>394</v>
      </c>
      <c r="K188" s="359">
        <f t="shared" ref="K188" si="256">K189+K190</f>
        <v>0</v>
      </c>
      <c r="L188" s="359">
        <f t="shared" ref="L188" si="257">L189+L190</f>
        <v>0</v>
      </c>
      <c r="M188" s="359">
        <f t="shared" ref="M188:M190" si="258">N188+O188+P188</f>
        <v>394</v>
      </c>
      <c r="N188" s="359">
        <f t="shared" ref="N188" si="259">N189+N190</f>
        <v>394</v>
      </c>
      <c r="O188" s="359">
        <f t="shared" ref="O188" si="260">O189+O190</f>
        <v>0</v>
      </c>
      <c r="P188" s="359">
        <f t="shared" ref="P188" si="261">P189+P190</f>
        <v>0</v>
      </c>
      <c r="Q188" s="359">
        <f t="shared" ref="Q188:Q190" si="262">R188+S188+T188</f>
        <v>394</v>
      </c>
      <c r="R188" s="359">
        <f t="shared" ref="R188" si="263">R189+R190</f>
        <v>394</v>
      </c>
      <c r="S188" s="359">
        <f t="shared" ref="S188" si="264">S189+S190</f>
        <v>0</v>
      </c>
      <c r="T188" s="359">
        <f t="shared" ref="T188" si="265">T189+T190</f>
        <v>0</v>
      </c>
    </row>
    <row r="189" spans="1:20" s="363" customFormat="1" ht="28.9" customHeight="1">
      <c r="A189" s="274"/>
      <c r="B189" s="255"/>
      <c r="C189" s="264" t="s">
        <v>354</v>
      </c>
      <c r="D189" s="258" t="s">
        <v>17</v>
      </c>
      <c r="E189" s="359">
        <f t="shared" si="251"/>
        <v>41</v>
      </c>
      <c r="F189" s="359">
        <v>41</v>
      </c>
      <c r="G189" s="359"/>
      <c r="H189" s="359"/>
      <c r="I189" s="359">
        <f t="shared" si="254"/>
        <v>41</v>
      </c>
      <c r="J189" s="359">
        <v>41</v>
      </c>
      <c r="K189" s="359"/>
      <c r="L189" s="359"/>
      <c r="M189" s="359">
        <f t="shared" si="258"/>
        <v>41</v>
      </c>
      <c r="N189" s="359">
        <v>41</v>
      </c>
      <c r="O189" s="359"/>
      <c r="P189" s="359"/>
      <c r="Q189" s="359">
        <f t="shared" si="262"/>
        <v>41</v>
      </c>
      <c r="R189" s="359">
        <v>41</v>
      </c>
      <c r="S189" s="359"/>
      <c r="T189" s="359"/>
    </row>
    <row r="190" spans="1:20" s="363" customFormat="1" ht="21" customHeight="1">
      <c r="A190" s="263"/>
      <c r="B190" s="264"/>
      <c r="C190" s="264" t="s">
        <v>354</v>
      </c>
      <c r="D190" s="258" t="s">
        <v>18</v>
      </c>
      <c r="E190" s="359">
        <f t="shared" si="251"/>
        <v>353</v>
      </c>
      <c r="F190" s="359">
        <v>353</v>
      </c>
      <c r="G190" s="359">
        <v>0</v>
      </c>
      <c r="H190" s="359">
        <v>0</v>
      </c>
      <c r="I190" s="359">
        <f t="shared" si="254"/>
        <v>353</v>
      </c>
      <c r="J190" s="359">
        <v>353</v>
      </c>
      <c r="K190" s="359">
        <v>0</v>
      </c>
      <c r="L190" s="359">
        <v>0</v>
      </c>
      <c r="M190" s="359">
        <f t="shared" si="258"/>
        <v>353</v>
      </c>
      <c r="N190" s="359">
        <v>353</v>
      </c>
      <c r="O190" s="359">
        <v>0</v>
      </c>
      <c r="P190" s="359">
        <v>0</v>
      </c>
      <c r="Q190" s="359">
        <f t="shared" si="262"/>
        <v>353</v>
      </c>
      <c r="R190" s="359">
        <v>353</v>
      </c>
      <c r="S190" s="359">
        <v>0</v>
      </c>
      <c r="T190" s="359">
        <v>0</v>
      </c>
    </row>
    <row r="191" spans="1:20" ht="32.450000000000003" customHeight="1">
      <c r="A191" s="274"/>
      <c r="B191" s="255"/>
      <c r="C191" s="255" t="s">
        <v>313</v>
      </c>
      <c r="D191" s="270" t="s">
        <v>314</v>
      </c>
      <c r="E191" s="262">
        <f t="shared" ref="E191:E200" si="266">F191+G191+H191</f>
        <v>1750</v>
      </c>
      <c r="F191" s="271">
        <v>1750</v>
      </c>
      <c r="G191" s="271"/>
      <c r="H191" s="271"/>
      <c r="I191" s="262">
        <f t="shared" si="201"/>
        <v>32657</v>
      </c>
      <c r="J191" s="271">
        <v>32657</v>
      </c>
      <c r="K191" s="271"/>
      <c r="L191" s="271"/>
      <c r="M191" s="262">
        <f t="shared" si="202"/>
        <v>63560</v>
      </c>
      <c r="N191" s="271">
        <v>63560</v>
      </c>
      <c r="O191" s="271"/>
      <c r="P191" s="271"/>
      <c r="Q191" s="262">
        <f t="shared" si="203"/>
        <v>35815</v>
      </c>
      <c r="R191" s="271">
        <v>35815</v>
      </c>
      <c r="S191" s="271"/>
      <c r="T191" s="271"/>
    </row>
    <row r="192" spans="1:20" ht="21.75" customHeight="1">
      <c r="A192" s="274"/>
      <c r="B192" s="255"/>
      <c r="C192" s="255" t="s">
        <v>315</v>
      </c>
      <c r="D192" s="270" t="s">
        <v>316</v>
      </c>
      <c r="E192" s="262">
        <f t="shared" si="266"/>
        <v>25100</v>
      </c>
      <c r="F192" s="271">
        <v>25100</v>
      </c>
      <c r="G192" s="271"/>
      <c r="H192" s="271"/>
      <c r="I192" s="262">
        <f t="shared" si="201"/>
        <v>25100</v>
      </c>
      <c r="J192" s="271">
        <v>25100</v>
      </c>
      <c r="K192" s="271"/>
      <c r="L192" s="271"/>
      <c r="M192" s="262">
        <f t="shared" si="202"/>
        <v>25100</v>
      </c>
      <c r="N192" s="271">
        <v>25100</v>
      </c>
      <c r="O192" s="271"/>
      <c r="P192" s="271"/>
      <c r="Q192" s="262">
        <f t="shared" si="203"/>
        <v>25100</v>
      </c>
      <c r="R192" s="271">
        <v>25100</v>
      </c>
      <c r="S192" s="271"/>
      <c r="T192" s="271"/>
    </row>
    <row r="193" spans="1:20" ht="21.75" customHeight="1">
      <c r="A193" s="274"/>
      <c r="B193" s="255"/>
      <c r="C193" s="255" t="s">
        <v>317</v>
      </c>
      <c r="D193" s="270" t="s">
        <v>193</v>
      </c>
      <c r="E193" s="262">
        <f t="shared" si="266"/>
        <v>1735</v>
      </c>
      <c r="F193" s="271">
        <v>1735</v>
      </c>
      <c r="G193" s="271"/>
      <c r="H193" s="271"/>
      <c r="I193" s="262">
        <f t="shared" si="201"/>
        <v>1735</v>
      </c>
      <c r="J193" s="271">
        <v>1735</v>
      </c>
      <c r="K193" s="271"/>
      <c r="L193" s="271"/>
      <c r="M193" s="262">
        <f t="shared" si="202"/>
        <v>1735</v>
      </c>
      <c r="N193" s="271">
        <v>1735</v>
      </c>
      <c r="O193" s="271"/>
      <c r="P193" s="271"/>
      <c r="Q193" s="262">
        <f t="shared" si="203"/>
        <v>1735</v>
      </c>
      <c r="R193" s="271">
        <v>1735</v>
      </c>
      <c r="S193" s="271"/>
      <c r="T193" s="271"/>
    </row>
    <row r="194" spans="1:20" ht="28.5" customHeight="1">
      <c r="A194" s="274"/>
      <c r="B194" s="255" t="s">
        <v>318</v>
      </c>
      <c r="C194" s="255" t="s">
        <v>319</v>
      </c>
      <c r="D194" s="259" t="s">
        <v>309</v>
      </c>
      <c r="E194" s="262">
        <f t="shared" si="266"/>
        <v>91492</v>
      </c>
      <c r="F194" s="262">
        <f>F195+F196+F197+F198+F199</f>
        <v>91492</v>
      </c>
      <c r="G194" s="262">
        <f t="shared" ref="G194:H194" si="267">G195+G196+G197+G198+G199</f>
        <v>0</v>
      </c>
      <c r="H194" s="262">
        <f t="shared" si="267"/>
        <v>0</v>
      </c>
      <c r="I194" s="262">
        <f t="shared" si="201"/>
        <v>124635</v>
      </c>
      <c r="J194" s="262">
        <f>J195+J196+J197+J198+J199</f>
        <v>124635</v>
      </c>
      <c r="K194" s="262">
        <f t="shared" ref="K194" si="268">K195+K196+K197+K198+K199</f>
        <v>0</v>
      </c>
      <c r="L194" s="262">
        <f t="shared" ref="L194" si="269">L195+L196+L197+L198+L199</f>
        <v>0</v>
      </c>
      <c r="M194" s="262">
        <f t="shared" si="202"/>
        <v>141635</v>
      </c>
      <c r="N194" s="262">
        <f>N195+N196+N197+N198+N199</f>
        <v>141635</v>
      </c>
      <c r="O194" s="262">
        <f t="shared" ref="O194" si="270">O195+O196+O197+O198+O199</f>
        <v>0</v>
      </c>
      <c r="P194" s="262">
        <f t="shared" ref="P194" si="271">P195+P196+P197+P198+P199</f>
        <v>0</v>
      </c>
      <c r="Q194" s="262">
        <f t="shared" si="203"/>
        <v>146635</v>
      </c>
      <c r="R194" s="262">
        <f>R195+R196+R197+R198+R199</f>
        <v>146635</v>
      </c>
      <c r="S194" s="262">
        <f t="shared" ref="S194" si="272">S195+S196+S197+S198+S199</f>
        <v>0</v>
      </c>
      <c r="T194" s="262">
        <f t="shared" ref="T194" si="273">T195+T196+T197+T198+T199</f>
        <v>0</v>
      </c>
    </row>
    <row r="195" spans="1:20" ht="34.9" customHeight="1">
      <c r="A195" s="274"/>
      <c r="B195" s="255" t="s">
        <v>320</v>
      </c>
      <c r="C195" s="255" t="s">
        <v>321</v>
      </c>
      <c r="D195" s="259" t="s">
        <v>322</v>
      </c>
      <c r="E195" s="262">
        <f t="shared" si="266"/>
        <v>60400</v>
      </c>
      <c r="F195" s="284">
        <v>60400</v>
      </c>
      <c r="G195" s="271"/>
      <c r="H195" s="271"/>
      <c r="I195" s="262">
        <f t="shared" si="201"/>
        <v>70235</v>
      </c>
      <c r="J195" s="284">
        <f>68900+1335</f>
        <v>70235</v>
      </c>
      <c r="K195" s="271"/>
      <c r="L195" s="271"/>
      <c r="M195" s="262">
        <f t="shared" si="202"/>
        <v>80235</v>
      </c>
      <c r="N195" s="284">
        <f>78900+1335</f>
        <v>80235</v>
      </c>
      <c r="O195" s="271"/>
      <c r="P195" s="271"/>
      <c r="Q195" s="262">
        <f t="shared" si="203"/>
        <v>85235</v>
      </c>
      <c r="R195" s="284">
        <f>83900+1335</f>
        <v>85235</v>
      </c>
      <c r="S195" s="271"/>
      <c r="T195" s="271"/>
    </row>
    <row r="196" spans="1:20" ht="45" customHeight="1">
      <c r="A196" s="274"/>
      <c r="B196" s="255" t="s">
        <v>323</v>
      </c>
      <c r="C196" s="255" t="s">
        <v>324</v>
      </c>
      <c r="D196" s="259" t="s">
        <v>325</v>
      </c>
      <c r="E196" s="262">
        <f t="shared" si="266"/>
        <v>17442</v>
      </c>
      <c r="F196" s="271">
        <f>11650+471+6+4000+1315</f>
        <v>17442</v>
      </c>
      <c r="G196" s="271"/>
      <c r="H196" s="271"/>
      <c r="I196" s="262">
        <f t="shared" si="201"/>
        <v>26200</v>
      </c>
      <c r="J196" s="271">
        <v>26200</v>
      </c>
      <c r="K196" s="271"/>
      <c r="L196" s="271"/>
      <c r="M196" s="262">
        <f t="shared" si="202"/>
        <v>26200</v>
      </c>
      <c r="N196" s="271">
        <v>26200</v>
      </c>
      <c r="O196" s="271"/>
      <c r="P196" s="271"/>
      <c r="Q196" s="262">
        <f t="shared" si="203"/>
        <v>26200</v>
      </c>
      <c r="R196" s="271">
        <v>26200</v>
      </c>
      <c r="S196" s="271"/>
      <c r="T196" s="271"/>
    </row>
    <row r="197" spans="1:20" ht="44.25" customHeight="1">
      <c r="A197" s="274"/>
      <c r="B197" s="255" t="s">
        <v>326</v>
      </c>
      <c r="C197" s="255" t="s">
        <v>327</v>
      </c>
      <c r="D197" s="259" t="s">
        <v>328</v>
      </c>
      <c r="E197" s="262">
        <f t="shared" si="266"/>
        <v>7900</v>
      </c>
      <c r="F197" s="271">
        <v>7900</v>
      </c>
      <c r="G197" s="271"/>
      <c r="H197" s="271"/>
      <c r="I197" s="262">
        <f t="shared" si="201"/>
        <v>20000</v>
      </c>
      <c r="J197" s="271">
        <v>20000</v>
      </c>
      <c r="K197" s="271"/>
      <c r="L197" s="271"/>
      <c r="M197" s="262">
        <f t="shared" si="202"/>
        <v>25000</v>
      </c>
      <c r="N197" s="271">
        <v>25000</v>
      </c>
      <c r="O197" s="271"/>
      <c r="P197" s="271"/>
      <c r="Q197" s="262">
        <f t="shared" si="203"/>
        <v>25000</v>
      </c>
      <c r="R197" s="271">
        <v>25000</v>
      </c>
      <c r="S197" s="271"/>
      <c r="T197" s="271"/>
    </row>
    <row r="198" spans="1:20" ht="57">
      <c r="A198" s="274"/>
      <c r="B198" s="255" t="s">
        <v>329</v>
      </c>
      <c r="C198" s="255" t="s">
        <v>330</v>
      </c>
      <c r="D198" s="259" t="s">
        <v>331</v>
      </c>
      <c r="E198" s="262">
        <f t="shared" si="266"/>
        <v>1160</v>
      </c>
      <c r="F198" s="284">
        <f>3160-2000</f>
        <v>1160</v>
      </c>
      <c r="G198" s="271"/>
      <c r="H198" s="271"/>
      <c r="I198" s="262">
        <f t="shared" si="201"/>
        <v>3200</v>
      </c>
      <c r="J198" s="284">
        <v>3200</v>
      </c>
      <c r="K198" s="271"/>
      <c r="L198" s="271"/>
      <c r="M198" s="262">
        <f t="shared" si="202"/>
        <v>3200</v>
      </c>
      <c r="N198" s="284">
        <v>3200</v>
      </c>
      <c r="O198" s="271"/>
      <c r="P198" s="271"/>
      <c r="Q198" s="262">
        <f t="shared" si="203"/>
        <v>3200</v>
      </c>
      <c r="R198" s="284">
        <v>3200</v>
      </c>
      <c r="S198" s="271"/>
      <c r="T198" s="271"/>
    </row>
    <row r="199" spans="1:20" ht="28.5" customHeight="1">
      <c r="A199" s="274"/>
      <c r="B199" s="255" t="s">
        <v>332</v>
      </c>
      <c r="C199" s="255" t="s">
        <v>333</v>
      </c>
      <c r="D199" s="259" t="s">
        <v>334</v>
      </c>
      <c r="E199" s="262">
        <f t="shared" si="266"/>
        <v>4590</v>
      </c>
      <c r="F199" s="271">
        <v>4590</v>
      </c>
      <c r="G199" s="271"/>
      <c r="H199" s="271"/>
      <c r="I199" s="262">
        <f t="shared" si="201"/>
        <v>5000</v>
      </c>
      <c r="J199" s="271">
        <v>5000</v>
      </c>
      <c r="K199" s="271"/>
      <c r="L199" s="271"/>
      <c r="M199" s="262">
        <f t="shared" si="202"/>
        <v>7000</v>
      </c>
      <c r="N199" s="271">
        <v>7000</v>
      </c>
      <c r="O199" s="271"/>
      <c r="P199" s="271"/>
      <c r="Q199" s="262">
        <f t="shared" si="203"/>
        <v>7000</v>
      </c>
      <c r="R199" s="271">
        <v>7000</v>
      </c>
      <c r="S199" s="271"/>
      <c r="T199" s="271"/>
    </row>
    <row r="200" spans="1:20" ht="33" customHeight="1">
      <c r="A200" s="246"/>
      <c r="B200" s="266" t="s">
        <v>54</v>
      </c>
      <c r="C200" s="266" t="s">
        <v>335</v>
      </c>
      <c r="D200" s="252" t="s">
        <v>55</v>
      </c>
      <c r="E200" s="301">
        <f t="shared" si="266"/>
        <v>6485</v>
      </c>
      <c r="F200" s="253">
        <f t="shared" ref="F200" si="274">F204+F205</f>
        <v>6105</v>
      </c>
      <c r="G200" s="253">
        <f t="shared" ref="G200:T200" si="275">G204+G205</f>
        <v>0</v>
      </c>
      <c r="H200" s="253">
        <f t="shared" si="275"/>
        <v>380</v>
      </c>
      <c r="I200" s="301">
        <f t="shared" ref="I200:I203" si="276">J200+K200+L200</f>
        <v>6785</v>
      </c>
      <c r="J200" s="253">
        <f t="shared" ref="J200:R200" si="277">J204+J205</f>
        <v>6405</v>
      </c>
      <c r="K200" s="253">
        <f t="shared" si="275"/>
        <v>0</v>
      </c>
      <c r="L200" s="253">
        <f t="shared" si="275"/>
        <v>380</v>
      </c>
      <c r="M200" s="301">
        <f t="shared" ref="M200:M203" si="278">N200+O200+P200</f>
        <v>7152</v>
      </c>
      <c r="N200" s="253">
        <f t="shared" si="277"/>
        <v>6772</v>
      </c>
      <c r="O200" s="253">
        <f t="shared" si="275"/>
        <v>0</v>
      </c>
      <c r="P200" s="253">
        <f t="shared" si="275"/>
        <v>380</v>
      </c>
      <c r="Q200" s="301">
        <f t="shared" ref="Q200:Q203" si="279">R200+S200+T200</f>
        <v>14380</v>
      </c>
      <c r="R200" s="253">
        <f t="shared" si="277"/>
        <v>14000</v>
      </c>
      <c r="S200" s="253">
        <f t="shared" si="275"/>
        <v>0</v>
      </c>
      <c r="T200" s="253">
        <f t="shared" si="275"/>
        <v>380</v>
      </c>
    </row>
    <row r="201" spans="1:20" s="363" customFormat="1" ht="24" customHeight="1">
      <c r="A201" s="246"/>
      <c r="B201" s="364" t="s">
        <v>354</v>
      </c>
      <c r="C201" s="251" t="s">
        <v>354</v>
      </c>
      <c r="D201" s="254" t="s">
        <v>16</v>
      </c>
      <c r="E201" s="358">
        <f t="shared" ref="E201:E203" si="280">F201+G201+H201</f>
        <v>189</v>
      </c>
      <c r="F201" s="358">
        <f>F206</f>
        <v>189</v>
      </c>
      <c r="G201" s="358">
        <f t="shared" ref="G201:H201" si="281">G206</f>
        <v>0</v>
      </c>
      <c r="H201" s="358">
        <f t="shared" si="281"/>
        <v>0</v>
      </c>
      <c r="I201" s="358">
        <f t="shared" si="276"/>
        <v>189</v>
      </c>
      <c r="J201" s="358">
        <f t="shared" ref="J201:L201" si="282">J206</f>
        <v>189</v>
      </c>
      <c r="K201" s="358">
        <f t="shared" si="282"/>
        <v>0</v>
      </c>
      <c r="L201" s="358">
        <f t="shared" si="282"/>
        <v>0</v>
      </c>
      <c r="M201" s="358">
        <f t="shared" si="278"/>
        <v>189</v>
      </c>
      <c r="N201" s="358">
        <f t="shared" ref="N201:P201" si="283">N206</f>
        <v>189</v>
      </c>
      <c r="O201" s="358">
        <f t="shared" si="283"/>
        <v>0</v>
      </c>
      <c r="P201" s="358">
        <f t="shared" si="283"/>
        <v>0</v>
      </c>
      <c r="Q201" s="358">
        <f t="shared" si="279"/>
        <v>189</v>
      </c>
      <c r="R201" s="358">
        <f t="shared" ref="R201:T201" si="284">R206</f>
        <v>189</v>
      </c>
      <c r="S201" s="358">
        <f t="shared" si="284"/>
        <v>0</v>
      </c>
      <c r="T201" s="358">
        <f t="shared" si="284"/>
        <v>0</v>
      </c>
    </row>
    <row r="202" spans="1:20" s="363" customFormat="1" ht="24" customHeight="1">
      <c r="A202" s="246"/>
      <c r="B202" s="364" t="s">
        <v>354</v>
      </c>
      <c r="C202" s="251" t="s">
        <v>354</v>
      </c>
      <c r="D202" s="254" t="s">
        <v>17</v>
      </c>
      <c r="E202" s="358">
        <f t="shared" si="280"/>
        <v>48</v>
      </c>
      <c r="F202" s="358">
        <f t="shared" ref="F202:H203" si="285">F207</f>
        <v>48</v>
      </c>
      <c r="G202" s="358">
        <f t="shared" si="285"/>
        <v>0</v>
      </c>
      <c r="H202" s="358">
        <f t="shared" si="285"/>
        <v>0</v>
      </c>
      <c r="I202" s="358">
        <f t="shared" si="276"/>
        <v>48</v>
      </c>
      <c r="J202" s="358">
        <f t="shared" ref="J202:L202" si="286">J207</f>
        <v>48</v>
      </c>
      <c r="K202" s="358">
        <f t="shared" si="286"/>
        <v>0</v>
      </c>
      <c r="L202" s="358">
        <f t="shared" si="286"/>
        <v>0</v>
      </c>
      <c r="M202" s="358">
        <f t="shared" si="278"/>
        <v>48</v>
      </c>
      <c r="N202" s="358">
        <f t="shared" ref="N202:P202" si="287">N207</f>
        <v>48</v>
      </c>
      <c r="O202" s="358">
        <f t="shared" si="287"/>
        <v>0</v>
      </c>
      <c r="P202" s="358">
        <f t="shared" si="287"/>
        <v>0</v>
      </c>
      <c r="Q202" s="358">
        <f t="shared" si="279"/>
        <v>48</v>
      </c>
      <c r="R202" s="358">
        <f t="shared" ref="R202:T202" si="288">R207</f>
        <v>48</v>
      </c>
      <c r="S202" s="358">
        <f t="shared" si="288"/>
        <v>0</v>
      </c>
      <c r="T202" s="358">
        <f t="shared" si="288"/>
        <v>0</v>
      </c>
    </row>
    <row r="203" spans="1:20" s="363" customFormat="1" ht="24" customHeight="1">
      <c r="A203" s="246"/>
      <c r="B203" s="364" t="s">
        <v>354</v>
      </c>
      <c r="C203" s="251" t="s">
        <v>354</v>
      </c>
      <c r="D203" s="254" t="s">
        <v>18</v>
      </c>
      <c r="E203" s="358">
        <f t="shared" si="280"/>
        <v>141</v>
      </c>
      <c r="F203" s="358">
        <f t="shared" si="285"/>
        <v>141</v>
      </c>
      <c r="G203" s="358">
        <f t="shared" si="285"/>
        <v>0</v>
      </c>
      <c r="H203" s="358">
        <f t="shared" si="285"/>
        <v>0</v>
      </c>
      <c r="I203" s="358">
        <f t="shared" si="276"/>
        <v>141</v>
      </c>
      <c r="J203" s="358">
        <f t="shared" ref="J203:L203" si="289">J208</f>
        <v>141</v>
      </c>
      <c r="K203" s="358">
        <f t="shared" si="289"/>
        <v>0</v>
      </c>
      <c r="L203" s="358">
        <f t="shared" si="289"/>
        <v>0</v>
      </c>
      <c r="M203" s="358">
        <f t="shared" si="278"/>
        <v>141</v>
      </c>
      <c r="N203" s="358">
        <f t="shared" ref="N203:P203" si="290">N208</f>
        <v>141</v>
      </c>
      <c r="O203" s="358">
        <f t="shared" si="290"/>
        <v>0</v>
      </c>
      <c r="P203" s="358">
        <f t="shared" si="290"/>
        <v>0</v>
      </c>
      <c r="Q203" s="358">
        <f t="shared" si="279"/>
        <v>141</v>
      </c>
      <c r="R203" s="358">
        <f t="shared" ref="R203:T203" si="291">R208</f>
        <v>141</v>
      </c>
      <c r="S203" s="358">
        <f t="shared" si="291"/>
        <v>0</v>
      </c>
      <c r="T203" s="358">
        <f t="shared" si="291"/>
        <v>0</v>
      </c>
    </row>
    <row r="204" spans="1:20" ht="27.75" customHeight="1">
      <c r="A204" s="263"/>
      <c r="B204" s="255" t="s">
        <v>342</v>
      </c>
      <c r="C204" s="255" t="s">
        <v>343</v>
      </c>
      <c r="D204" s="259" t="s">
        <v>344</v>
      </c>
      <c r="E204" s="302">
        <f>F204+G204+H204</f>
        <v>700</v>
      </c>
      <c r="F204" s="303">
        <v>700</v>
      </c>
      <c r="G204" s="302">
        <v>0</v>
      </c>
      <c r="H204" s="302">
        <v>0</v>
      </c>
      <c r="I204" s="302">
        <f t="shared" si="201"/>
        <v>1000</v>
      </c>
      <c r="J204" s="303">
        <v>1000</v>
      </c>
      <c r="K204" s="302">
        <v>0</v>
      </c>
      <c r="L204" s="302">
        <v>0</v>
      </c>
      <c r="M204" s="302">
        <f t="shared" si="202"/>
        <v>1000</v>
      </c>
      <c r="N204" s="303">
        <v>1000</v>
      </c>
      <c r="O204" s="302">
        <v>0</v>
      </c>
      <c r="P204" s="302">
        <v>0</v>
      </c>
      <c r="Q204" s="302">
        <f t="shared" si="203"/>
        <v>2000</v>
      </c>
      <c r="R204" s="303">
        <v>2000</v>
      </c>
      <c r="S204" s="302">
        <v>0</v>
      </c>
      <c r="T204" s="302">
        <v>0</v>
      </c>
    </row>
    <row r="205" spans="1:20" ht="31.5" customHeight="1">
      <c r="A205" s="304"/>
      <c r="B205" s="278" t="s">
        <v>345</v>
      </c>
      <c r="C205" s="278" t="s">
        <v>346</v>
      </c>
      <c r="D205" s="305" t="s">
        <v>347</v>
      </c>
      <c r="E205" s="302">
        <f>F205+G205+H205</f>
        <v>5785</v>
      </c>
      <c r="F205" s="302">
        <f>F209+F210+F211+F212</f>
        <v>5405</v>
      </c>
      <c r="G205" s="302">
        <f>G209+G210+G211+G212</f>
        <v>0</v>
      </c>
      <c r="H205" s="302">
        <f t="shared" ref="H205" si="292">H209+H210+H211+H212</f>
        <v>380</v>
      </c>
      <c r="I205" s="302">
        <f t="shared" si="201"/>
        <v>5785</v>
      </c>
      <c r="J205" s="302">
        <v>5405</v>
      </c>
      <c r="K205" s="302">
        <f>K209+K210+K211+K212</f>
        <v>0</v>
      </c>
      <c r="L205" s="302">
        <f t="shared" ref="L205" si="293">L209+L210+L211+L212</f>
        <v>380</v>
      </c>
      <c r="M205" s="302">
        <f t="shared" si="202"/>
        <v>6152</v>
      </c>
      <c r="N205" s="302">
        <v>5772</v>
      </c>
      <c r="O205" s="302">
        <f>O209+O210+O211+O212</f>
        <v>0</v>
      </c>
      <c r="P205" s="302">
        <f t="shared" ref="P205" si="294">P209+P210+P211+P212</f>
        <v>380</v>
      </c>
      <c r="Q205" s="302">
        <f t="shared" si="203"/>
        <v>12380</v>
      </c>
      <c r="R205" s="302">
        <v>12000</v>
      </c>
      <c r="S205" s="302">
        <f>S209+S210+S211+S212</f>
        <v>0</v>
      </c>
      <c r="T205" s="302">
        <f t="shared" ref="T205" si="295">T209+T210+T211+T212</f>
        <v>380</v>
      </c>
    </row>
    <row r="206" spans="1:20" s="363" customFormat="1" ht="28.5" customHeight="1">
      <c r="A206" s="246"/>
      <c r="B206" s="365" t="s">
        <v>354</v>
      </c>
      <c r="C206" s="255" t="s">
        <v>354</v>
      </c>
      <c r="D206" s="258" t="s">
        <v>16</v>
      </c>
      <c r="E206" s="359">
        <f t="shared" ref="E206:E208" si="296">F206+G206+H206</f>
        <v>189</v>
      </c>
      <c r="F206" s="359">
        <f t="shared" ref="F206:H206" si="297">F207+F208</f>
        <v>189</v>
      </c>
      <c r="G206" s="359">
        <f t="shared" si="297"/>
        <v>0</v>
      </c>
      <c r="H206" s="359">
        <f t="shared" si="297"/>
        <v>0</v>
      </c>
      <c r="I206" s="359">
        <f t="shared" ref="I206:I208" si="298">J206+K206+L206</f>
        <v>189</v>
      </c>
      <c r="J206" s="359">
        <f t="shared" ref="J206:L206" si="299">J207+J208</f>
        <v>189</v>
      </c>
      <c r="K206" s="359">
        <f t="shared" si="299"/>
        <v>0</v>
      </c>
      <c r="L206" s="359">
        <f t="shared" si="299"/>
        <v>0</v>
      </c>
      <c r="M206" s="359">
        <f t="shared" ref="M206:M208" si="300">N206+O206+P206</f>
        <v>189</v>
      </c>
      <c r="N206" s="359">
        <f t="shared" ref="N206:P206" si="301">N207+N208</f>
        <v>189</v>
      </c>
      <c r="O206" s="359">
        <f t="shared" si="301"/>
        <v>0</v>
      </c>
      <c r="P206" s="359">
        <f t="shared" si="301"/>
        <v>0</v>
      </c>
      <c r="Q206" s="359">
        <f t="shared" ref="Q206:Q208" si="302">R206+S206+T206</f>
        <v>189</v>
      </c>
      <c r="R206" s="359">
        <f t="shared" ref="R206:T206" si="303">R207+R208</f>
        <v>189</v>
      </c>
      <c r="S206" s="359">
        <f t="shared" si="303"/>
        <v>0</v>
      </c>
      <c r="T206" s="359">
        <f t="shared" si="303"/>
        <v>0</v>
      </c>
    </row>
    <row r="207" spans="1:20" s="363" customFormat="1" ht="28.5" customHeight="1">
      <c r="A207" s="246"/>
      <c r="B207" s="365" t="s">
        <v>354</v>
      </c>
      <c r="C207" s="255" t="s">
        <v>354</v>
      </c>
      <c r="D207" s="258" t="s">
        <v>17</v>
      </c>
      <c r="E207" s="359">
        <f t="shared" si="296"/>
        <v>48</v>
      </c>
      <c r="F207" s="359">
        <v>48</v>
      </c>
      <c r="G207" s="359"/>
      <c r="H207" s="359"/>
      <c r="I207" s="359">
        <f t="shared" si="298"/>
        <v>48</v>
      </c>
      <c r="J207" s="359">
        <v>48</v>
      </c>
      <c r="K207" s="359"/>
      <c r="L207" s="359"/>
      <c r="M207" s="359">
        <f t="shared" si="300"/>
        <v>48</v>
      </c>
      <c r="N207" s="359">
        <v>48</v>
      </c>
      <c r="O207" s="359"/>
      <c r="P207" s="359"/>
      <c r="Q207" s="359">
        <f t="shared" si="302"/>
        <v>48</v>
      </c>
      <c r="R207" s="359">
        <v>48</v>
      </c>
      <c r="S207" s="359"/>
      <c r="T207" s="359"/>
    </row>
    <row r="208" spans="1:20" s="363" customFormat="1" ht="23.45" customHeight="1">
      <c r="A208" s="246"/>
      <c r="B208" s="365" t="s">
        <v>354</v>
      </c>
      <c r="C208" s="255" t="s">
        <v>354</v>
      </c>
      <c r="D208" s="258" t="s">
        <v>18</v>
      </c>
      <c r="E208" s="359">
        <f t="shared" si="296"/>
        <v>141</v>
      </c>
      <c r="F208" s="359">
        <v>141</v>
      </c>
      <c r="G208" s="359"/>
      <c r="H208" s="359"/>
      <c r="I208" s="359">
        <f t="shared" si="298"/>
        <v>141</v>
      </c>
      <c r="J208" s="359">
        <v>141</v>
      </c>
      <c r="K208" s="359"/>
      <c r="L208" s="359"/>
      <c r="M208" s="359">
        <f t="shared" si="300"/>
        <v>141</v>
      </c>
      <c r="N208" s="359">
        <v>141</v>
      </c>
      <c r="O208" s="359"/>
      <c r="P208" s="359"/>
      <c r="Q208" s="359">
        <f t="shared" si="302"/>
        <v>141</v>
      </c>
      <c r="R208" s="359">
        <v>141</v>
      </c>
      <c r="S208" s="359"/>
      <c r="T208" s="359"/>
    </row>
    <row r="209" spans="1:20" ht="21.75" customHeight="1">
      <c r="A209" s="274"/>
      <c r="B209" s="255"/>
      <c r="C209" s="255" t="s">
        <v>348</v>
      </c>
      <c r="D209" s="270" t="s">
        <v>349</v>
      </c>
      <c r="E209" s="262">
        <f t="shared" ref="E209:E240" si="304">F209+G209+H209</f>
        <v>2455</v>
      </c>
      <c r="F209" s="284">
        <v>2455</v>
      </c>
      <c r="G209" s="271"/>
      <c r="H209" s="271"/>
      <c r="I209" s="262">
        <f t="shared" si="201"/>
        <v>2455</v>
      </c>
      <c r="J209" s="284">
        <v>2455</v>
      </c>
      <c r="K209" s="271"/>
      <c r="L209" s="271"/>
      <c r="M209" s="262">
        <f t="shared" si="202"/>
        <v>2822</v>
      </c>
      <c r="N209" s="284">
        <v>2822</v>
      </c>
      <c r="O209" s="271"/>
      <c r="P209" s="271"/>
      <c r="Q209" s="262">
        <f t="shared" si="203"/>
        <v>7255</v>
      </c>
      <c r="R209" s="284">
        <v>7255</v>
      </c>
      <c r="S209" s="271"/>
      <c r="T209" s="271"/>
    </row>
    <row r="210" spans="1:20" ht="21.75" customHeight="1">
      <c r="A210" s="274"/>
      <c r="B210" s="255"/>
      <c r="C210" s="255" t="s">
        <v>350</v>
      </c>
      <c r="D210" s="270" t="s">
        <v>351</v>
      </c>
      <c r="E210" s="262">
        <f t="shared" si="304"/>
        <v>1000</v>
      </c>
      <c r="F210" s="284">
        <v>1000</v>
      </c>
      <c r="G210" s="271"/>
      <c r="H210" s="271"/>
      <c r="I210" s="262">
        <f t="shared" si="201"/>
        <v>1000</v>
      </c>
      <c r="J210" s="284">
        <v>1000</v>
      </c>
      <c r="K210" s="271"/>
      <c r="L210" s="271"/>
      <c r="M210" s="262">
        <f t="shared" si="202"/>
        <v>1000</v>
      </c>
      <c r="N210" s="284">
        <v>1000</v>
      </c>
      <c r="O210" s="271"/>
      <c r="P210" s="271"/>
      <c r="Q210" s="262">
        <f t="shared" si="203"/>
        <v>2295</v>
      </c>
      <c r="R210" s="284">
        <v>2295</v>
      </c>
      <c r="S210" s="271"/>
      <c r="T210" s="271"/>
    </row>
    <row r="211" spans="1:20" ht="43.9" customHeight="1">
      <c r="A211" s="274"/>
      <c r="B211" s="255"/>
      <c r="C211" s="255" t="s">
        <v>352</v>
      </c>
      <c r="D211" s="270" t="s">
        <v>358</v>
      </c>
      <c r="E211" s="262">
        <f t="shared" si="304"/>
        <v>1120</v>
      </c>
      <c r="F211" s="284">
        <v>1120</v>
      </c>
      <c r="G211" s="270"/>
      <c r="H211" s="293"/>
      <c r="I211" s="262">
        <f t="shared" si="201"/>
        <v>1120</v>
      </c>
      <c r="J211" s="284">
        <v>1120</v>
      </c>
      <c r="K211" s="270"/>
      <c r="L211" s="293"/>
      <c r="M211" s="262">
        <f t="shared" si="202"/>
        <v>1120</v>
      </c>
      <c r="N211" s="284">
        <v>1120</v>
      </c>
      <c r="O211" s="270"/>
      <c r="P211" s="293"/>
      <c r="Q211" s="262">
        <f t="shared" si="203"/>
        <v>1500</v>
      </c>
      <c r="R211" s="284">
        <v>1500</v>
      </c>
      <c r="S211" s="270"/>
      <c r="T211" s="293"/>
    </row>
    <row r="212" spans="1:20" ht="28.5">
      <c r="A212" s="274"/>
      <c r="B212" s="255"/>
      <c r="C212" s="255" t="s">
        <v>355</v>
      </c>
      <c r="D212" s="270" t="s">
        <v>359</v>
      </c>
      <c r="E212" s="262">
        <f t="shared" si="304"/>
        <v>1210</v>
      </c>
      <c r="F212" s="284">
        <v>830</v>
      </c>
      <c r="G212" s="271"/>
      <c r="H212" s="271">
        <v>380</v>
      </c>
      <c r="I212" s="262">
        <f t="shared" si="201"/>
        <v>1210</v>
      </c>
      <c r="J212" s="284">
        <v>830</v>
      </c>
      <c r="K212" s="271"/>
      <c r="L212" s="271">
        <v>380</v>
      </c>
      <c r="M212" s="262">
        <f t="shared" si="202"/>
        <v>1210</v>
      </c>
      <c r="N212" s="284">
        <v>830</v>
      </c>
      <c r="O212" s="271"/>
      <c r="P212" s="271">
        <v>380</v>
      </c>
      <c r="Q212" s="262">
        <f t="shared" si="203"/>
        <v>1330</v>
      </c>
      <c r="R212" s="284">
        <v>950</v>
      </c>
      <c r="S212" s="271"/>
      <c r="T212" s="271">
        <v>380</v>
      </c>
    </row>
    <row r="213" spans="1:20" s="363" customFormat="1" ht="33.75" customHeight="1" outlineLevel="1">
      <c r="A213" s="246"/>
      <c r="B213" s="251" t="s">
        <v>336</v>
      </c>
      <c r="C213" s="251">
        <v>9</v>
      </c>
      <c r="D213" s="252" t="s">
        <v>743</v>
      </c>
      <c r="E213" s="253">
        <f t="shared" si="304"/>
        <v>29116</v>
      </c>
      <c r="F213" s="253">
        <f>F217+F221+F225+F229+F233+F237+F241+F245+F249+F253+F257+F261+F265+F269+F273+F277+F281+F285</f>
        <v>20435</v>
      </c>
      <c r="G213" s="253">
        <f t="shared" ref="G213:H213" si="305">G217+G221+G225+G229+G233+G237+G241+G245+G249+G253+G257+G261+G265+G269+G273+G277+G281+G285</f>
        <v>0</v>
      </c>
      <c r="H213" s="253">
        <f t="shared" si="305"/>
        <v>8681</v>
      </c>
      <c r="I213" s="253">
        <f t="shared" ref="I213" si="306">J213+K213+L213</f>
        <v>27971</v>
      </c>
      <c r="J213" s="253">
        <f t="shared" ref="J213:T213" si="307">J217+J221+J225+J229+J233+J237+J241+J245+J249+J253+J257+J261+J265+J269+J273+J277+J281+J285</f>
        <v>19290</v>
      </c>
      <c r="K213" s="253">
        <f t="shared" si="307"/>
        <v>0</v>
      </c>
      <c r="L213" s="253">
        <f t="shared" si="307"/>
        <v>8681</v>
      </c>
      <c r="M213" s="253">
        <f t="shared" ref="M213" si="308">N213+O213+P213</f>
        <v>28071</v>
      </c>
      <c r="N213" s="253">
        <f t="shared" ref="N213" si="309">N217+N221+N225+N229+N233+N237+N241+N245+N249+N253+N257+N261+N265+N269+N273+N277+N281+N285</f>
        <v>19290</v>
      </c>
      <c r="O213" s="253">
        <f t="shared" si="307"/>
        <v>0</v>
      </c>
      <c r="P213" s="253">
        <f t="shared" si="307"/>
        <v>8781</v>
      </c>
      <c r="Q213" s="253">
        <f t="shared" ref="Q213" si="310">R213+S213+T213</f>
        <v>28171</v>
      </c>
      <c r="R213" s="253">
        <f t="shared" ref="R213" si="311">R217+R221+R225+R229+R233+R237+R241+R245+R249+R253+R257+R261+R265+R269+R273+R277+R281+R285</f>
        <v>19290</v>
      </c>
      <c r="S213" s="253">
        <f t="shared" si="307"/>
        <v>0</v>
      </c>
      <c r="T213" s="253">
        <f t="shared" si="307"/>
        <v>8881</v>
      </c>
    </row>
    <row r="214" spans="1:20" s="363" customFormat="1" ht="24" customHeight="1" outlineLevel="1">
      <c r="A214" s="246"/>
      <c r="B214" s="364" t="s">
        <v>354</v>
      </c>
      <c r="C214" s="251" t="s">
        <v>354</v>
      </c>
      <c r="D214" s="254" t="s">
        <v>16</v>
      </c>
      <c r="E214" s="358">
        <f t="shared" si="304"/>
        <v>3078</v>
      </c>
      <c r="F214" s="358">
        <f>F215+F216</f>
        <v>2173</v>
      </c>
      <c r="G214" s="358">
        <f t="shared" ref="G214:H214" si="312">G215+G216</f>
        <v>0</v>
      </c>
      <c r="H214" s="358">
        <f t="shared" si="312"/>
        <v>905</v>
      </c>
      <c r="I214" s="358">
        <f t="shared" si="201"/>
        <v>3078</v>
      </c>
      <c r="J214" s="358">
        <f>J215+J216</f>
        <v>2173</v>
      </c>
      <c r="K214" s="358">
        <f t="shared" ref="K214:L214" si="313">K215+K216</f>
        <v>0</v>
      </c>
      <c r="L214" s="358">
        <f t="shared" si="313"/>
        <v>905</v>
      </c>
      <c r="M214" s="358">
        <f t="shared" si="202"/>
        <v>3078</v>
      </c>
      <c r="N214" s="358">
        <f>N215+N216</f>
        <v>2173</v>
      </c>
      <c r="O214" s="358">
        <f t="shared" ref="O214:P214" si="314">O215+O216</f>
        <v>0</v>
      </c>
      <c r="P214" s="358">
        <f t="shared" si="314"/>
        <v>905</v>
      </c>
      <c r="Q214" s="358">
        <f t="shared" si="203"/>
        <v>3078</v>
      </c>
      <c r="R214" s="358">
        <f>R215+R216</f>
        <v>2173</v>
      </c>
      <c r="S214" s="358">
        <f t="shared" ref="S214:T214" si="315">S215+S216</f>
        <v>0</v>
      </c>
      <c r="T214" s="358">
        <f t="shared" si="315"/>
        <v>905</v>
      </c>
    </row>
    <row r="215" spans="1:20" s="363" customFormat="1" ht="24" customHeight="1" outlineLevel="1">
      <c r="A215" s="246"/>
      <c r="B215" s="364" t="s">
        <v>354</v>
      </c>
      <c r="C215" s="251" t="s">
        <v>354</v>
      </c>
      <c r="D215" s="254" t="s">
        <v>17</v>
      </c>
      <c r="E215" s="358">
        <f t="shared" si="304"/>
        <v>2061</v>
      </c>
      <c r="F215" s="358">
        <f>F219+F223+F227+F231+F235+F239+F243+F247+F251+F255+F259+F263+F267+F271+F275+F279+F283+F287</f>
        <v>1734</v>
      </c>
      <c r="G215" s="358">
        <f t="shared" ref="G215:H216" si="316">G219+G223+G227+G231+G235+G239+G243+G247+G251+G255+G259+G263+G267+G271+G275+G279+G283+G287</f>
        <v>0</v>
      </c>
      <c r="H215" s="358">
        <f t="shared" si="316"/>
        <v>327</v>
      </c>
      <c r="I215" s="358">
        <f t="shared" si="201"/>
        <v>2061</v>
      </c>
      <c r="J215" s="358">
        <f>J219+J223+J227+J231+J235+J239+J243+J247+J251+J255+J259+J263+J267+J271+J275+J279+J283+J287</f>
        <v>1734</v>
      </c>
      <c r="K215" s="358">
        <f t="shared" ref="K215:L216" si="317">K219+K223+K227+K231+K235+K239+K243+K247+K251+K255+K259+K263+K267+K271+K275+K279+K283+K287</f>
        <v>0</v>
      </c>
      <c r="L215" s="358">
        <f t="shared" si="317"/>
        <v>327</v>
      </c>
      <c r="M215" s="358">
        <f t="shared" si="202"/>
        <v>2061</v>
      </c>
      <c r="N215" s="358">
        <f>N219+N223+N227+N231+N235+N239+N243+N247+N251+N255+N259+N263+N267+N271+N275+N279+N283+N287</f>
        <v>1734</v>
      </c>
      <c r="O215" s="358">
        <f t="shared" ref="O215:P216" si="318">O219+O223+O227+O231+O235+O239+O243+O247+O251+O255+O259+O263+O267+O271+O275+O279+O283+O287</f>
        <v>0</v>
      </c>
      <c r="P215" s="358">
        <f t="shared" si="318"/>
        <v>327</v>
      </c>
      <c r="Q215" s="358">
        <f t="shared" si="203"/>
        <v>2061</v>
      </c>
      <c r="R215" s="358">
        <f>R219+R223+R227+R231+R235+R239+R243+R247+R251+R255+R259+R263+R267+R271+R275+R279+R283+R287</f>
        <v>1734</v>
      </c>
      <c r="S215" s="358">
        <f t="shared" ref="S215:T216" si="319">S219+S223+S227+S231+S235+S239+S243+S247+S251+S255+S259+S263+S267+S271+S275+S279+S283+S287</f>
        <v>0</v>
      </c>
      <c r="T215" s="358">
        <f t="shared" si="319"/>
        <v>327</v>
      </c>
    </row>
    <row r="216" spans="1:20" s="363" customFormat="1" ht="24" customHeight="1" outlineLevel="1">
      <c r="A216" s="246"/>
      <c r="B216" s="364" t="s">
        <v>354</v>
      </c>
      <c r="C216" s="251" t="s">
        <v>354</v>
      </c>
      <c r="D216" s="254" t="s">
        <v>18</v>
      </c>
      <c r="E216" s="358">
        <f t="shared" si="304"/>
        <v>1017</v>
      </c>
      <c r="F216" s="358">
        <f>F220+F224+F228+F232+F236+F240+F244+F248+F252+F256+F260+F264+F268+F272+F276+F280+F284+F288</f>
        <v>439</v>
      </c>
      <c r="G216" s="358">
        <f t="shared" si="316"/>
        <v>0</v>
      </c>
      <c r="H216" s="358">
        <f t="shared" si="316"/>
        <v>578</v>
      </c>
      <c r="I216" s="358">
        <f t="shared" si="201"/>
        <v>1017</v>
      </c>
      <c r="J216" s="358">
        <f>J220+J224+J228+J232+J236+J240+J244+J248+J252+J256+J260+J264+J268+J272+J276+J280+J284+J288</f>
        <v>439</v>
      </c>
      <c r="K216" s="358">
        <f t="shared" si="317"/>
        <v>0</v>
      </c>
      <c r="L216" s="358">
        <f t="shared" si="317"/>
        <v>578</v>
      </c>
      <c r="M216" s="358">
        <f t="shared" si="202"/>
        <v>1017</v>
      </c>
      <c r="N216" s="358">
        <f>N220+N224+N228+N232+N236+N240+N244+N248+N252+N256+N260+N264+N268+N272+N276+N280+N284+N288</f>
        <v>439</v>
      </c>
      <c r="O216" s="358">
        <f t="shared" si="318"/>
        <v>0</v>
      </c>
      <c r="P216" s="358">
        <f t="shared" si="318"/>
        <v>578</v>
      </c>
      <c r="Q216" s="358">
        <f t="shared" si="203"/>
        <v>1017</v>
      </c>
      <c r="R216" s="358">
        <f>R220+R224+R228+R232+R236+R240+R244+R248+R252+R256+R260+R264+R268+R272+R276+R280+R284+R288</f>
        <v>439</v>
      </c>
      <c r="S216" s="358">
        <f t="shared" si="319"/>
        <v>0</v>
      </c>
      <c r="T216" s="358">
        <f t="shared" si="319"/>
        <v>578</v>
      </c>
    </row>
    <row r="217" spans="1:20" s="363" customFormat="1" ht="33" customHeight="1" outlineLevel="1">
      <c r="A217" s="246"/>
      <c r="B217" s="255" t="s">
        <v>433</v>
      </c>
      <c r="C217" s="255" t="s">
        <v>580</v>
      </c>
      <c r="D217" s="256" t="s">
        <v>414</v>
      </c>
      <c r="E217" s="257">
        <f t="shared" si="304"/>
        <v>5055</v>
      </c>
      <c r="F217" s="257">
        <v>4255</v>
      </c>
      <c r="G217" s="257">
        <v>0</v>
      </c>
      <c r="H217" s="257">
        <v>800</v>
      </c>
      <c r="I217" s="257">
        <f t="shared" si="201"/>
        <v>5055</v>
      </c>
      <c r="J217" s="257">
        <v>4255</v>
      </c>
      <c r="K217" s="257">
        <v>0</v>
      </c>
      <c r="L217" s="257">
        <v>800</v>
      </c>
      <c r="M217" s="257">
        <f t="shared" si="202"/>
        <v>5055</v>
      </c>
      <c r="N217" s="257">
        <v>4255</v>
      </c>
      <c r="O217" s="257">
        <v>0</v>
      </c>
      <c r="P217" s="257">
        <v>800</v>
      </c>
      <c r="Q217" s="257">
        <f t="shared" si="203"/>
        <v>5055</v>
      </c>
      <c r="R217" s="257">
        <v>4255</v>
      </c>
      <c r="S217" s="257">
        <v>0</v>
      </c>
      <c r="T217" s="257">
        <v>800</v>
      </c>
    </row>
    <row r="218" spans="1:20" s="363" customFormat="1" ht="28.5" customHeight="1" outlineLevel="1">
      <c r="A218" s="246"/>
      <c r="B218" s="365" t="s">
        <v>354</v>
      </c>
      <c r="C218" s="255" t="s">
        <v>354</v>
      </c>
      <c r="D218" s="258" t="s">
        <v>16</v>
      </c>
      <c r="E218" s="359">
        <f t="shared" si="304"/>
        <v>537</v>
      </c>
      <c r="F218" s="359">
        <f t="shared" ref="F218:H218" si="320">F219+F220</f>
        <v>537</v>
      </c>
      <c r="G218" s="359">
        <f t="shared" si="320"/>
        <v>0</v>
      </c>
      <c r="H218" s="359">
        <f t="shared" si="320"/>
        <v>0</v>
      </c>
      <c r="I218" s="359">
        <f t="shared" si="201"/>
        <v>537</v>
      </c>
      <c r="J218" s="359">
        <f t="shared" ref="J218:L218" si="321">J219+J220</f>
        <v>537</v>
      </c>
      <c r="K218" s="359">
        <f t="shared" si="321"/>
        <v>0</v>
      </c>
      <c r="L218" s="359">
        <f t="shared" si="321"/>
        <v>0</v>
      </c>
      <c r="M218" s="359">
        <f t="shared" si="202"/>
        <v>537</v>
      </c>
      <c r="N218" s="359">
        <f t="shared" ref="N218:P218" si="322">N219+N220</f>
        <v>537</v>
      </c>
      <c r="O218" s="359">
        <f t="shared" si="322"/>
        <v>0</v>
      </c>
      <c r="P218" s="359">
        <f t="shared" si="322"/>
        <v>0</v>
      </c>
      <c r="Q218" s="359">
        <f t="shared" si="203"/>
        <v>537</v>
      </c>
      <c r="R218" s="359">
        <f t="shared" ref="R218:T218" si="323">R219+R220</f>
        <v>537</v>
      </c>
      <c r="S218" s="359">
        <f t="shared" si="323"/>
        <v>0</v>
      </c>
      <c r="T218" s="359">
        <f t="shared" si="323"/>
        <v>0</v>
      </c>
    </row>
    <row r="219" spans="1:20" s="363" customFormat="1" ht="28.5" customHeight="1" outlineLevel="1">
      <c r="A219" s="246"/>
      <c r="B219" s="365" t="s">
        <v>354</v>
      </c>
      <c r="C219" s="255" t="s">
        <v>354</v>
      </c>
      <c r="D219" s="258" t="s">
        <v>17</v>
      </c>
      <c r="E219" s="359">
        <f t="shared" si="304"/>
        <v>415</v>
      </c>
      <c r="F219" s="359">
        <v>415</v>
      </c>
      <c r="G219" s="359"/>
      <c r="H219" s="359"/>
      <c r="I219" s="359">
        <f t="shared" si="201"/>
        <v>415</v>
      </c>
      <c r="J219" s="359">
        <v>415</v>
      </c>
      <c r="K219" s="359"/>
      <c r="L219" s="359"/>
      <c r="M219" s="359">
        <f t="shared" si="202"/>
        <v>415</v>
      </c>
      <c r="N219" s="359">
        <v>415</v>
      </c>
      <c r="O219" s="359"/>
      <c r="P219" s="359"/>
      <c r="Q219" s="359">
        <f t="shared" si="203"/>
        <v>415</v>
      </c>
      <c r="R219" s="359">
        <v>415</v>
      </c>
      <c r="S219" s="359"/>
      <c r="T219" s="359"/>
    </row>
    <row r="220" spans="1:20" s="363" customFormat="1" ht="23.45" customHeight="1" outlineLevel="1">
      <c r="A220" s="246"/>
      <c r="B220" s="365" t="s">
        <v>354</v>
      </c>
      <c r="C220" s="255" t="s">
        <v>354</v>
      </c>
      <c r="D220" s="258" t="s">
        <v>18</v>
      </c>
      <c r="E220" s="359">
        <f t="shared" si="304"/>
        <v>122</v>
      </c>
      <c r="F220" s="359">
        <v>122</v>
      </c>
      <c r="G220" s="359"/>
      <c r="H220" s="359"/>
      <c r="I220" s="359">
        <f t="shared" si="201"/>
        <v>122</v>
      </c>
      <c r="J220" s="359">
        <v>122</v>
      </c>
      <c r="K220" s="359"/>
      <c r="L220" s="359"/>
      <c r="M220" s="359">
        <f t="shared" si="202"/>
        <v>122</v>
      </c>
      <c r="N220" s="359">
        <v>122</v>
      </c>
      <c r="O220" s="359"/>
      <c r="P220" s="359"/>
      <c r="Q220" s="359">
        <f t="shared" si="203"/>
        <v>122</v>
      </c>
      <c r="R220" s="359">
        <v>122</v>
      </c>
      <c r="S220" s="359"/>
      <c r="T220" s="359"/>
    </row>
    <row r="221" spans="1:20" s="363" customFormat="1" ht="48" customHeight="1" outlineLevel="1">
      <c r="A221" s="246"/>
      <c r="B221" s="255" t="s">
        <v>481</v>
      </c>
      <c r="C221" s="255" t="s">
        <v>581</v>
      </c>
      <c r="D221" s="256" t="s">
        <v>416</v>
      </c>
      <c r="E221" s="257">
        <f t="shared" si="304"/>
        <v>4635</v>
      </c>
      <c r="F221" s="257">
        <v>3025</v>
      </c>
      <c r="G221" s="257">
        <v>0</v>
      </c>
      <c r="H221" s="257">
        <v>1610</v>
      </c>
      <c r="I221" s="257">
        <f t="shared" si="201"/>
        <v>4635</v>
      </c>
      <c r="J221" s="257">
        <v>3025</v>
      </c>
      <c r="K221" s="257">
        <v>0</v>
      </c>
      <c r="L221" s="257">
        <v>1610</v>
      </c>
      <c r="M221" s="257">
        <f t="shared" si="202"/>
        <v>4635</v>
      </c>
      <c r="N221" s="257">
        <v>3025</v>
      </c>
      <c r="O221" s="257">
        <v>0</v>
      </c>
      <c r="P221" s="257">
        <v>1610</v>
      </c>
      <c r="Q221" s="257">
        <f t="shared" si="203"/>
        <v>4635</v>
      </c>
      <c r="R221" s="257">
        <v>3025</v>
      </c>
      <c r="S221" s="257">
        <v>0</v>
      </c>
      <c r="T221" s="257">
        <v>1610</v>
      </c>
    </row>
    <row r="222" spans="1:20" s="363" customFormat="1" ht="28.5" customHeight="1" outlineLevel="1">
      <c r="A222" s="246"/>
      <c r="B222" s="365" t="s">
        <v>354</v>
      </c>
      <c r="C222" s="255" t="s">
        <v>354</v>
      </c>
      <c r="D222" s="258" t="s">
        <v>16</v>
      </c>
      <c r="E222" s="359">
        <f t="shared" si="304"/>
        <v>324</v>
      </c>
      <c r="F222" s="359">
        <f t="shared" ref="F222:H222" si="324">F223+F224</f>
        <v>217</v>
      </c>
      <c r="G222" s="359">
        <f t="shared" si="324"/>
        <v>0</v>
      </c>
      <c r="H222" s="359">
        <f t="shared" si="324"/>
        <v>107</v>
      </c>
      <c r="I222" s="359">
        <f t="shared" si="201"/>
        <v>324</v>
      </c>
      <c r="J222" s="359">
        <f t="shared" ref="J222:L222" si="325">J223+J224</f>
        <v>217</v>
      </c>
      <c r="K222" s="359">
        <f t="shared" si="325"/>
        <v>0</v>
      </c>
      <c r="L222" s="359">
        <f t="shared" si="325"/>
        <v>107</v>
      </c>
      <c r="M222" s="359">
        <f t="shared" si="202"/>
        <v>324</v>
      </c>
      <c r="N222" s="359">
        <f t="shared" ref="N222:P222" si="326">N223+N224</f>
        <v>217</v>
      </c>
      <c r="O222" s="359">
        <f t="shared" si="326"/>
        <v>0</v>
      </c>
      <c r="P222" s="359">
        <f t="shared" si="326"/>
        <v>107</v>
      </c>
      <c r="Q222" s="359">
        <f t="shared" si="203"/>
        <v>324</v>
      </c>
      <c r="R222" s="359">
        <f t="shared" ref="R222:T222" si="327">R223+R224</f>
        <v>217</v>
      </c>
      <c r="S222" s="359">
        <f t="shared" si="327"/>
        <v>0</v>
      </c>
      <c r="T222" s="359">
        <f t="shared" si="327"/>
        <v>107</v>
      </c>
    </row>
    <row r="223" spans="1:20" s="363" customFormat="1" ht="28.5" customHeight="1" outlineLevel="1">
      <c r="A223" s="246"/>
      <c r="B223" s="365" t="s">
        <v>354</v>
      </c>
      <c r="C223" s="255" t="s">
        <v>354</v>
      </c>
      <c r="D223" s="258" t="s">
        <v>17</v>
      </c>
      <c r="E223" s="359">
        <f t="shared" si="304"/>
        <v>167</v>
      </c>
      <c r="F223" s="359">
        <v>160</v>
      </c>
      <c r="G223" s="359"/>
      <c r="H223" s="359">
        <v>7</v>
      </c>
      <c r="I223" s="359">
        <f t="shared" si="201"/>
        <v>167</v>
      </c>
      <c r="J223" s="359">
        <v>160</v>
      </c>
      <c r="K223" s="359"/>
      <c r="L223" s="359">
        <v>7</v>
      </c>
      <c r="M223" s="359">
        <f t="shared" si="202"/>
        <v>167</v>
      </c>
      <c r="N223" s="359">
        <v>160</v>
      </c>
      <c r="O223" s="359"/>
      <c r="P223" s="359">
        <v>7</v>
      </c>
      <c r="Q223" s="359">
        <f t="shared" si="203"/>
        <v>167</v>
      </c>
      <c r="R223" s="359">
        <v>160</v>
      </c>
      <c r="S223" s="359"/>
      <c r="T223" s="359">
        <v>7</v>
      </c>
    </row>
    <row r="224" spans="1:20" s="363" customFormat="1" ht="23.45" customHeight="1" outlineLevel="1">
      <c r="A224" s="246"/>
      <c r="B224" s="365" t="s">
        <v>354</v>
      </c>
      <c r="C224" s="255" t="s">
        <v>354</v>
      </c>
      <c r="D224" s="258" t="s">
        <v>18</v>
      </c>
      <c r="E224" s="359">
        <f t="shared" si="304"/>
        <v>157</v>
      </c>
      <c r="F224" s="359">
        <v>57</v>
      </c>
      <c r="G224" s="359"/>
      <c r="H224" s="359">
        <v>100</v>
      </c>
      <c r="I224" s="359">
        <f t="shared" si="201"/>
        <v>157</v>
      </c>
      <c r="J224" s="359">
        <v>57</v>
      </c>
      <c r="K224" s="359"/>
      <c r="L224" s="359">
        <v>100</v>
      </c>
      <c r="M224" s="359">
        <f t="shared" si="202"/>
        <v>157</v>
      </c>
      <c r="N224" s="359">
        <v>57</v>
      </c>
      <c r="O224" s="359"/>
      <c r="P224" s="359">
        <v>100</v>
      </c>
      <c r="Q224" s="359">
        <f t="shared" si="203"/>
        <v>157</v>
      </c>
      <c r="R224" s="359">
        <v>57</v>
      </c>
      <c r="S224" s="359"/>
      <c r="T224" s="359">
        <v>100</v>
      </c>
    </row>
    <row r="225" spans="1:20" s="363" customFormat="1" ht="34.5" customHeight="1" outlineLevel="1">
      <c r="A225" s="246"/>
      <c r="B225" s="286" t="s">
        <v>564</v>
      </c>
      <c r="C225" s="286" t="s">
        <v>597</v>
      </c>
      <c r="D225" s="366" t="s">
        <v>417</v>
      </c>
      <c r="E225" s="367">
        <f t="shared" si="304"/>
        <v>7465</v>
      </c>
      <c r="F225" s="367">
        <f>4875-2000+1145</f>
        <v>4020</v>
      </c>
      <c r="G225" s="367">
        <v>0</v>
      </c>
      <c r="H225" s="367">
        <v>3445</v>
      </c>
      <c r="I225" s="367">
        <f t="shared" si="201"/>
        <v>6320</v>
      </c>
      <c r="J225" s="367">
        <f>4875-2000+1145-1145</f>
        <v>2875</v>
      </c>
      <c r="K225" s="367">
        <v>0</v>
      </c>
      <c r="L225" s="367">
        <v>3445</v>
      </c>
      <c r="M225" s="367">
        <f t="shared" si="202"/>
        <v>6320</v>
      </c>
      <c r="N225" s="367">
        <f>4875-2000+1145-1145</f>
        <v>2875</v>
      </c>
      <c r="O225" s="367">
        <v>0</v>
      </c>
      <c r="P225" s="367">
        <v>3445</v>
      </c>
      <c r="Q225" s="367">
        <f t="shared" si="203"/>
        <v>6320</v>
      </c>
      <c r="R225" s="367">
        <f>4875-2000+1145-1145</f>
        <v>2875</v>
      </c>
      <c r="S225" s="367">
        <v>0</v>
      </c>
      <c r="T225" s="367">
        <v>3445</v>
      </c>
    </row>
    <row r="226" spans="1:20" s="363" customFormat="1" ht="28.5" customHeight="1" outlineLevel="1">
      <c r="A226" s="246"/>
      <c r="B226" s="368" t="s">
        <v>354</v>
      </c>
      <c r="C226" s="286" t="s">
        <v>354</v>
      </c>
      <c r="D226" s="369" t="s">
        <v>16</v>
      </c>
      <c r="E226" s="370">
        <f t="shared" si="304"/>
        <v>630</v>
      </c>
      <c r="F226" s="370">
        <f t="shared" ref="F226:H226" si="328">F227+F228</f>
        <v>185</v>
      </c>
      <c r="G226" s="370">
        <f t="shared" si="328"/>
        <v>0</v>
      </c>
      <c r="H226" s="370">
        <f t="shared" si="328"/>
        <v>445</v>
      </c>
      <c r="I226" s="370">
        <f t="shared" si="201"/>
        <v>630</v>
      </c>
      <c r="J226" s="370">
        <f t="shared" ref="J226:L226" si="329">J227+J228</f>
        <v>185</v>
      </c>
      <c r="K226" s="370">
        <f t="shared" si="329"/>
        <v>0</v>
      </c>
      <c r="L226" s="370">
        <f t="shared" si="329"/>
        <v>445</v>
      </c>
      <c r="M226" s="370">
        <f t="shared" si="202"/>
        <v>630</v>
      </c>
      <c r="N226" s="370">
        <f t="shared" ref="N226:P226" si="330">N227+N228</f>
        <v>185</v>
      </c>
      <c r="O226" s="370">
        <f t="shared" si="330"/>
        <v>0</v>
      </c>
      <c r="P226" s="370">
        <f t="shared" si="330"/>
        <v>445</v>
      </c>
      <c r="Q226" s="370">
        <f t="shared" si="203"/>
        <v>630</v>
      </c>
      <c r="R226" s="370">
        <f t="shared" ref="R226:T226" si="331">R227+R228</f>
        <v>185</v>
      </c>
      <c r="S226" s="370">
        <f t="shared" si="331"/>
        <v>0</v>
      </c>
      <c r="T226" s="370">
        <f t="shared" si="331"/>
        <v>445</v>
      </c>
    </row>
    <row r="227" spans="1:20" s="363" customFormat="1" ht="28.5" customHeight="1" outlineLevel="1">
      <c r="A227" s="246"/>
      <c r="B227" s="368" t="s">
        <v>354</v>
      </c>
      <c r="C227" s="286" t="s">
        <v>354</v>
      </c>
      <c r="D227" s="369" t="s">
        <v>17</v>
      </c>
      <c r="E227" s="370">
        <f t="shared" si="304"/>
        <v>315</v>
      </c>
      <c r="F227" s="370">
        <v>185</v>
      </c>
      <c r="G227" s="370"/>
      <c r="H227" s="370">
        <v>130</v>
      </c>
      <c r="I227" s="370">
        <f t="shared" si="201"/>
        <v>315</v>
      </c>
      <c r="J227" s="370">
        <v>185</v>
      </c>
      <c r="K227" s="370"/>
      <c r="L227" s="370">
        <v>130</v>
      </c>
      <c r="M227" s="370">
        <f t="shared" si="202"/>
        <v>315</v>
      </c>
      <c r="N227" s="370">
        <v>185</v>
      </c>
      <c r="O227" s="370"/>
      <c r="P227" s="370">
        <v>130</v>
      </c>
      <c r="Q227" s="370">
        <f t="shared" si="203"/>
        <v>315</v>
      </c>
      <c r="R227" s="370">
        <v>185</v>
      </c>
      <c r="S227" s="370"/>
      <c r="T227" s="370">
        <v>130</v>
      </c>
    </row>
    <row r="228" spans="1:20" s="363" customFormat="1" ht="23.45" customHeight="1" outlineLevel="1">
      <c r="A228" s="246"/>
      <c r="B228" s="368" t="s">
        <v>354</v>
      </c>
      <c r="C228" s="286" t="s">
        <v>354</v>
      </c>
      <c r="D228" s="369" t="s">
        <v>18</v>
      </c>
      <c r="E228" s="370">
        <f t="shared" si="304"/>
        <v>315</v>
      </c>
      <c r="F228" s="370"/>
      <c r="G228" s="370"/>
      <c r="H228" s="370">
        <v>315</v>
      </c>
      <c r="I228" s="370">
        <f t="shared" si="201"/>
        <v>315</v>
      </c>
      <c r="J228" s="370"/>
      <c r="K228" s="370"/>
      <c r="L228" s="370">
        <v>315</v>
      </c>
      <c r="M228" s="370">
        <f t="shared" si="202"/>
        <v>315</v>
      </c>
      <c r="N228" s="370"/>
      <c r="O228" s="370"/>
      <c r="P228" s="370">
        <v>315</v>
      </c>
      <c r="Q228" s="370">
        <f t="shared" si="203"/>
        <v>315</v>
      </c>
      <c r="R228" s="370"/>
      <c r="S228" s="370"/>
      <c r="T228" s="370">
        <v>315</v>
      </c>
    </row>
    <row r="229" spans="1:20" s="363" customFormat="1" ht="28.5" customHeight="1" outlineLevel="1">
      <c r="A229" s="246"/>
      <c r="B229" s="255" t="s">
        <v>565</v>
      </c>
      <c r="C229" s="255" t="s">
        <v>583</v>
      </c>
      <c r="D229" s="256" t="s">
        <v>418</v>
      </c>
      <c r="E229" s="257">
        <f t="shared" si="304"/>
        <v>220</v>
      </c>
      <c r="F229" s="257">
        <v>210</v>
      </c>
      <c r="G229" s="257">
        <v>0</v>
      </c>
      <c r="H229" s="257">
        <v>10</v>
      </c>
      <c r="I229" s="257">
        <f t="shared" si="201"/>
        <v>220</v>
      </c>
      <c r="J229" s="257">
        <v>210</v>
      </c>
      <c r="K229" s="257">
        <v>0</v>
      </c>
      <c r="L229" s="257">
        <v>10</v>
      </c>
      <c r="M229" s="257">
        <f t="shared" si="202"/>
        <v>220</v>
      </c>
      <c r="N229" s="257">
        <v>210</v>
      </c>
      <c r="O229" s="257">
        <v>0</v>
      </c>
      <c r="P229" s="257">
        <v>10</v>
      </c>
      <c r="Q229" s="257">
        <f t="shared" si="203"/>
        <v>220</v>
      </c>
      <c r="R229" s="257">
        <v>210</v>
      </c>
      <c r="S229" s="257">
        <v>0</v>
      </c>
      <c r="T229" s="257">
        <v>10</v>
      </c>
    </row>
    <row r="230" spans="1:20" s="363" customFormat="1" ht="28.5" customHeight="1" outlineLevel="1">
      <c r="A230" s="246"/>
      <c r="B230" s="365" t="s">
        <v>354</v>
      </c>
      <c r="C230" s="255" t="s">
        <v>354</v>
      </c>
      <c r="D230" s="258" t="s">
        <v>16</v>
      </c>
      <c r="E230" s="359">
        <f t="shared" si="304"/>
        <v>43</v>
      </c>
      <c r="F230" s="359">
        <f t="shared" ref="F230:H230" si="332">F231+F232</f>
        <v>43</v>
      </c>
      <c r="G230" s="359">
        <f t="shared" si="332"/>
        <v>0</v>
      </c>
      <c r="H230" s="359">
        <f t="shared" si="332"/>
        <v>0</v>
      </c>
      <c r="I230" s="359">
        <f t="shared" si="201"/>
        <v>43</v>
      </c>
      <c r="J230" s="359">
        <f t="shared" ref="J230:L230" si="333">J231+J232</f>
        <v>43</v>
      </c>
      <c r="K230" s="359">
        <f t="shared" si="333"/>
        <v>0</v>
      </c>
      <c r="L230" s="359">
        <f t="shared" si="333"/>
        <v>0</v>
      </c>
      <c r="M230" s="359">
        <f t="shared" si="202"/>
        <v>43</v>
      </c>
      <c r="N230" s="359">
        <f t="shared" ref="N230:P230" si="334">N231+N232</f>
        <v>43</v>
      </c>
      <c r="O230" s="359">
        <f t="shared" si="334"/>
        <v>0</v>
      </c>
      <c r="P230" s="359">
        <f t="shared" si="334"/>
        <v>0</v>
      </c>
      <c r="Q230" s="359">
        <f t="shared" si="203"/>
        <v>43</v>
      </c>
      <c r="R230" s="359">
        <f t="shared" ref="R230:T230" si="335">R231+R232</f>
        <v>43</v>
      </c>
      <c r="S230" s="359">
        <f t="shared" si="335"/>
        <v>0</v>
      </c>
      <c r="T230" s="359">
        <f t="shared" si="335"/>
        <v>0</v>
      </c>
    </row>
    <row r="231" spans="1:20" s="363" customFormat="1" ht="28.5" customHeight="1" outlineLevel="1">
      <c r="A231" s="246"/>
      <c r="B231" s="365" t="s">
        <v>354</v>
      </c>
      <c r="C231" s="255" t="s">
        <v>354</v>
      </c>
      <c r="D231" s="258" t="s">
        <v>17</v>
      </c>
      <c r="E231" s="359">
        <f t="shared" si="304"/>
        <v>33</v>
      </c>
      <c r="F231" s="359">
        <v>33</v>
      </c>
      <c r="G231" s="359"/>
      <c r="H231" s="359"/>
      <c r="I231" s="359">
        <f t="shared" si="201"/>
        <v>33</v>
      </c>
      <c r="J231" s="359">
        <v>33</v>
      </c>
      <c r="K231" s="359"/>
      <c r="L231" s="359"/>
      <c r="M231" s="359">
        <f t="shared" si="202"/>
        <v>33</v>
      </c>
      <c r="N231" s="359">
        <v>33</v>
      </c>
      <c r="O231" s="359"/>
      <c r="P231" s="359"/>
      <c r="Q231" s="359">
        <f t="shared" si="203"/>
        <v>33</v>
      </c>
      <c r="R231" s="359">
        <v>33</v>
      </c>
      <c r="S231" s="359"/>
      <c r="T231" s="359"/>
    </row>
    <row r="232" spans="1:20" s="363" customFormat="1" ht="23.45" customHeight="1" outlineLevel="1">
      <c r="A232" s="246"/>
      <c r="B232" s="365" t="s">
        <v>354</v>
      </c>
      <c r="C232" s="255" t="s">
        <v>354</v>
      </c>
      <c r="D232" s="258" t="s">
        <v>18</v>
      </c>
      <c r="E232" s="359">
        <f t="shared" si="304"/>
        <v>10</v>
      </c>
      <c r="F232" s="359">
        <v>10</v>
      </c>
      <c r="G232" s="359"/>
      <c r="H232" s="359"/>
      <c r="I232" s="359">
        <f t="shared" si="201"/>
        <v>10</v>
      </c>
      <c r="J232" s="359">
        <v>10</v>
      </c>
      <c r="K232" s="359"/>
      <c r="L232" s="359"/>
      <c r="M232" s="359">
        <f t="shared" si="202"/>
        <v>10</v>
      </c>
      <c r="N232" s="359">
        <v>10</v>
      </c>
      <c r="O232" s="359"/>
      <c r="P232" s="359"/>
      <c r="Q232" s="359">
        <f t="shared" si="203"/>
        <v>10</v>
      </c>
      <c r="R232" s="359">
        <v>10</v>
      </c>
      <c r="S232" s="359"/>
      <c r="T232" s="359"/>
    </row>
    <row r="233" spans="1:20" s="363" customFormat="1" ht="36" customHeight="1" outlineLevel="1">
      <c r="A233" s="246"/>
      <c r="B233" s="255" t="s">
        <v>566</v>
      </c>
      <c r="C233" s="255" t="s">
        <v>584</v>
      </c>
      <c r="D233" s="256" t="s">
        <v>419</v>
      </c>
      <c r="E233" s="257">
        <f t="shared" si="304"/>
        <v>255</v>
      </c>
      <c r="F233" s="257">
        <v>235</v>
      </c>
      <c r="G233" s="257">
        <v>0</v>
      </c>
      <c r="H233" s="257">
        <v>20</v>
      </c>
      <c r="I233" s="257">
        <f t="shared" si="201"/>
        <v>255</v>
      </c>
      <c r="J233" s="257">
        <v>235</v>
      </c>
      <c r="K233" s="257">
        <v>0</v>
      </c>
      <c r="L233" s="257">
        <v>20</v>
      </c>
      <c r="M233" s="257">
        <f t="shared" si="202"/>
        <v>255</v>
      </c>
      <c r="N233" s="257">
        <v>235</v>
      </c>
      <c r="O233" s="257">
        <v>0</v>
      </c>
      <c r="P233" s="257">
        <v>20</v>
      </c>
      <c r="Q233" s="257">
        <f t="shared" si="203"/>
        <v>255</v>
      </c>
      <c r="R233" s="257">
        <v>235</v>
      </c>
      <c r="S233" s="257">
        <v>0</v>
      </c>
      <c r="T233" s="257">
        <v>20</v>
      </c>
    </row>
    <row r="234" spans="1:20" s="363" customFormat="1" ht="28.5" customHeight="1" outlineLevel="1">
      <c r="A234" s="246"/>
      <c r="B234" s="365" t="s">
        <v>354</v>
      </c>
      <c r="C234" s="255" t="s">
        <v>354</v>
      </c>
      <c r="D234" s="258" t="s">
        <v>16</v>
      </c>
      <c r="E234" s="359">
        <f t="shared" si="304"/>
        <v>44</v>
      </c>
      <c r="F234" s="359">
        <f t="shared" ref="F234:H234" si="336">F235+F236</f>
        <v>42</v>
      </c>
      <c r="G234" s="359">
        <f t="shared" si="336"/>
        <v>0</v>
      </c>
      <c r="H234" s="359">
        <f t="shared" si="336"/>
        <v>2</v>
      </c>
      <c r="I234" s="359">
        <f t="shared" si="201"/>
        <v>44</v>
      </c>
      <c r="J234" s="359">
        <f t="shared" ref="J234:L234" si="337">J235+J236</f>
        <v>42</v>
      </c>
      <c r="K234" s="359">
        <f t="shared" si="337"/>
        <v>0</v>
      </c>
      <c r="L234" s="359">
        <f t="shared" si="337"/>
        <v>2</v>
      </c>
      <c r="M234" s="359">
        <f t="shared" si="202"/>
        <v>44</v>
      </c>
      <c r="N234" s="359">
        <f t="shared" ref="N234:P234" si="338">N235+N236</f>
        <v>42</v>
      </c>
      <c r="O234" s="359">
        <f t="shared" si="338"/>
        <v>0</v>
      </c>
      <c r="P234" s="359">
        <f t="shared" si="338"/>
        <v>2</v>
      </c>
      <c r="Q234" s="359">
        <f t="shared" si="203"/>
        <v>44</v>
      </c>
      <c r="R234" s="359">
        <f t="shared" ref="R234:T234" si="339">R235+R236</f>
        <v>42</v>
      </c>
      <c r="S234" s="359">
        <f t="shared" si="339"/>
        <v>0</v>
      </c>
      <c r="T234" s="359">
        <f t="shared" si="339"/>
        <v>2</v>
      </c>
    </row>
    <row r="235" spans="1:20" s="363" customFormat="1" ht="28.5" customHeight="1" outlineLevel="1">
      <c r="A235" s="246"/>
      <c r="B235" s="365" t="s">
        <v>354</v>
      </c>
      <c r="C235" s="255" t="s">
        <v>354</v>
      </c>
      <c r="D235" s="258" t="s">
        <v>17</v>
      </c>
      <c r="E235" s="359">
        <f t="shared" si="304"/>
        <v>39</v>
      </c>
      <c r="F235" s="359">
        <v>37</v>
      </c>
      <c r="G235" s="359"/>
      <c r="H235" s="359">
        <v>2</v>
      </c>
      <c r="I235" s="359">
        <f t="shared" si="201"/>
        <v>39</v>
      </c>
      <c r="J235" s="359">
        <v>37</v>
      </c>
      <c r="K235" s="359"/>
      <c r="L235" s="359">
        <v>2</v>
      </c>
      <c r="M235" s="359">
        <f t="shared" si="202"/>
        <v>39</v>
      </c>
      <c r="N235" s="359">
        <v>37</v>
      </c>
      <c r="O235" s="359"/>
      <c r="P235" s="359">
        <v>2</v>
      </c>
      <c r="Q235" s="359">
        <f t="shared" si="203"/>
        <v>39</v>
      </c>
      <c r="R235" s="359">
        <v>37</v>
      </c>
      <c r="S235" s="359"/>
      <c r="T235" s="359">
        <v>2</v>
      </c>
    </row>
    <row r="236" spans="1:20" s="363" customFormat="1" ht="23.45" customHeight="1" outlineLevel="1">
      <c r="A236" s="246"/>
      <c r="B236" s="365" t="s">
        <v>354</v>
      </c>
      <c r="C236" s="255" t="s">
        <v>354</v>
      </c>
      <c r="D236" s="258" t="s">
        <v>18</v>
      </c>
      <c r="E236" s="359">
        <f t="shared" si="304"/>
        <v>5</v>
      </c>
      <c r="F236" s="359">
        <v>5</v>
      </c>
      <c r="G236" s="359"/>
      <c r="H236" s="359"/>
      <c r="I236" s="359">
        <f t="shared" si="201"/>
        <v>5</v>
      </c>
      <c r="J236" s="359">
        <v>5</v>
      </c>
      <c r="K236" s="359"/>
      <c r="L236" s="359"/>
      <c r="M236" s="359">
        <f t="shared" si="202"/>
        <v>5</v>
      </c>
      <c r="N236" s="359">
        <v>5</v>
      </c>
      <c r="O236" s="359"/>
      <c r="P236" s="359"/>
      <c r="Q236" s="359">
        <f t="shared" si="203"/>
        <v>5</v>
      </c>
      <c r="R236" s="359">
        <v>5</v>
      </c>
      <c r="S236" s="359"/>
      <c r="T236" s="359"/>
    </row>
    <row r="237" spans="1:20" s="363" customFormat="1" ht="38.25" customHeight="1" outlineLevel="1">
      <c r="A237" s="246"/>
      <c r="B237" s="255" t="s">
        <v>567</v>
      </c>
      <c r="C237" s="255" t="s">
        <v>585</v>
      </c>
      <c r="D237" s="256" t="s">
        <v>420</v>
      </c>
      <c r="E237" s="257">
        <f t="shared" si="304"/>
        <v>1650</v>
      </c>
      <c r="F237" s="257">
        <v>400</v>
      </c>
      <c r="G237" s="257">
        <v>0</v>
      </c>
      <c r="H237" s="257">
        <v>1250</v>
      </c>
      <c r="I237" s="257">
        <f t="shared" si="201"/>
        <v>1650</v>
      </c>
      <c r="J237" s="257">
        <v>400</v>
      </c>
      <c r="K237" s="257">
        <v>0</v>
      </c>
      <c r="L237" s="257">
        <v>1250</v>
      </c>
      <c r="M237" s="257">
        <f t="shared" si="202"/>
        <v>1650</v>
      </c>
      <c r="N237" s="257">
        <v>400</v>
      </c>
      <c r="O237" s="257">
        <v>0</v>
      </c>
      <c r="P237" s="257">
        <v>1250</v>
      </c>
      <c r="Q237" s="257">
        <f t="shared" si="203"/>
        <v>1650</v>
      </c>
      <c r="R237" s="257">
        <v>400</v>
      </c>
      <c r="S237" s="257">
        <v>0</v>
      </c>
      <c r="T237" s="257">
        <v>1250</v>
      </c>
    </row>
    <row r="238" spans="1:20" s="363" customFormat="1" ht="28.5" customHeight="1" outlineLevel="1">
      <c r="A238" s="246"/>
      <c r="B238" s="365" t="s">
        <v>354</v>
      </c>
      <c r="C238" s="255" t="s">
        <v>354</v>
      </c>
      <c r="D238" s="258" t="s">
        <v>16</v>
      </c>
      <c r="E238" s="359">
        <f t="shared" si="304"/>
        <v>272</v>
      </c>
      <c r="F238" s="359">
        <f t="shared" ref="F238:H238" si="340">F239+F240</f>
        <v>43</v>
      </c>
      <c r="G238" s="359">
        <f t="shared" si="340"/>
        <v>0</v>
      </c>
      <c r="H238" s="359">
        <f t="shared" si="340"/>
        <v>229</v>
      </c>
      <c r="I238" s="359">
        <f t="shared" si="201"/>
        <v>272</v>
      </c>
      <c r="J238" s="359">
        <f t="shared" ref="J238:L238" si="341">J239+J240</f>
        <v>43</v>
      </c>
      <c r="K238" s="359">
        <f t="shared" si="341"/>
        <v>0</v>
      </c>
      <c r="L238" s="359">
        <f t="shared" si="341"/>
        <v>229</v>
      </c>
      <c r="M238" s="359">
        <f t="shared" si="202"/>
        <v>272</v>
      </c>
      <c r="N238" s="359">
        <f t="shared" ref="N238:P238" si="342">N239+N240</f>
        <v>43</v>
      </c>
      <c r="O238" s="359">
        <f t="shared" si="342"/>
        <v>0</v>
      </c>
      <c r="P238" s="359">
        <f t="shared" si="342"/>
        <v>229</v>
      </c>
      <c r="Q238" s="359">
        <f t="shared" si="203"/>
        <v>272</v>
      </c>
      <c r="R238" s="359">
        <f t="shared" ref="R238:T238" si="343">R239+R240</f>
        <v>43</v>
      </c>
      <c r="S238" s="359">
        <f t="shared" si="343"/>
        <v>0</v>
      </c>
      <c r="T238" s="359">
        <f t="shared" si="343"/>
        <v>229</v>
      </c>
    </row>
    <row r="239" spans="1:20" s="363" customFormat="1" ht="28.5" customHeight="1" outlineLevel="1">
      <c r="A239" s="246"/>
      <c r="B239" s="365" t="s">
        <v>354</v>
      </c>
      <c r="C239" s="255" t="s">
        <v>354</v>
      </c>
      <c r="D239" s="258" t="s">
        <v>17</v>
      </c>
      <c r="E239" s="359">
        <f t="shared" si="304"/>
        <v>172</v>
      </c>
      <c r="F239" s="359">
        <v>43</v>
      </c>
      <c r="G239" s="359"/>
      <c r="H239" s="359">
        <v>129</v>
      </c>
      <c r="I239" s="359">
        <f t="shared" si="201"/>
        <v>172</v>
      </c>
      <c r="J239" s="359">
        <v>43</v>
      </c>
      <c r="K239" s="359"/>
      <c r="L239" s="359">
        <v>129</v>
      </c>
      <c r="M239" s="359">
        <f t="shared" si="202"/>
        <v>172</v>
      </c>
      <c r="N239" s="359">
        <v>43</v>
      </c>
      <c r="O239" s="359"/>
      <c r="P239" s="359">
        <v>129</v>
      </c>
      <c r="Q239" s="359">
        <f t="shared" si="203"/>
        <v>172</v>
      </c>
      <c r="R239" s="359">
        <v>43</v>
      </c>
      <c r="S239" s="359"/>
      <c r="T239" s="359">
        <v>129</v>
      </c>
    </row>
    <row r="240" spans="1:20" s="363" customFormat="1" ht="23.45" customHeight="1" outlineLevel="1">
      <c r="A240" s="246"/>
      <c r="B240" s="365" t="s">
        <v>354</v>
      </c>
      <c r="C240" s="255" t="s">
        <v>354</v>
      </c>
      <c r="D240" s="258" t="s">
        <v>18</v>
      </c>
      <c r="E240" s="359">
        <f t="shared" si="304"/>
        <v>100</v>
      </c>
      <c r="F240" s="359"/>
      <c r="G240" s="359"/>
      <c r="H240" s="359">
        <v>100</v>
      </c>
      <c r="I240" s="359">
        <f t="shared" si="201"/>
        <v>100</v>
      </c>
      <c r="J240" s="359"/>
      <c r="K240" s="359"/>
      <c r="L240" s="359">
        <v>100</v>
      </c>
      <c r="M240" s="359">
        <f t="shared" si="202"/>
        <v>100</v>
      </c>
      <c r="N240" s="359"/>
      <c r="O240" s="359"/>
      <c r="P240" s="359">
        <v>100</v>
      </c>
      <c r="Q240" s="359">
        <f t="shared" si="203"/>
        <v>100</v>
      </c>
      <c r="R240" s="359"/>
      <c r="S240" s="359"/>
      <c r="T240" s="359">
        <v>100</v>
      </c>
    </row>
    <row r="241" spans="1:20" s="363" customFormat="1" ht="70.5" customHeight="1" outlineLevel="1">
      <c r="A241" s="246"/>
      <c r="B241" s="255" t="s">
        <v>568</v>
      </c>
      <c r="C241" s="255" t="s">
        <v>586</v>
      </c>
      <c r="D241" s="256" t="s">
        <v>421</v>
      </c>
      <c r="E241" s="257">
        <f t="shared" ref="E241:E272" si="344">F241+G241+H241</f>
        <v>1474</v>
      </c>
      <c r="F241" s="257">
        <v>1460</v>
      </c>
      <c r="G241" s="257">
        <v>0</v>
      </c>
      <c r="H241" s="257">
        <v>14</v>
      </c>
      <c r="I241" s="257">
        <f t="shared" si="201"/>
        <v>1474</v>
      </c>
      <c r="J241" s="257">
        <v>1460</v>
      </c>
      <c r="K241" s="257">
        <v>0</v>
      </c>
      <c r="L241" s="257">
        <v>14</v>
      </c>
      <c r="M241" s="257">
        <f t="shared" si="202"/>
        <v>1474</v>
      </c>
      <c r="N241" s="257">
        <v>1460</v>
      </c>
      <c r="O241" s="257">
        <v>0</v>
      </c>
      <c r="P241" s="257">
        <v>14</v>
      </c>
      <c r="Q241" s="257">
        <f t="shared" si="203"/>
        <v>1474</v>
      </c>
      <c r="R241" s="257">
        <v>1460</v>
      </c>
      <c r="S241" s="257">
        <v>0</v>
      </c>
      <c r="T241" s="257">
        <v>14</v>
      </c>
    </row>
    <row r="242" spans="1:20" s="363" customFormat="1" ht="28.5" customHeight="1" outlineLevel="1">
      <c r="A242" s="246"/>
      <c r="B242" s="365" t="s">
        <v>354</v>
      </c>
      <c r="C242" s="255" t="s">
        <v>354</v>
      </c>
      <c r="D242" s="258" t="s">
        <v>16</v>
      </c>
      <c r="E242" s="359">
        <f t="shared" si="344"/>
        <v>191</v>
      </c>
      <c r="F242" s="359">
        <f t="shared" ref="F242:H242" si="345">F243+F244</f>
        <v>191</v>
      </c>
      <c r="G242" s="359">
        <f t="shared" si="345"/>
        <v>0</v>
      </c>
      <c r="H242" s="359">
        <f t="shared" si="345"/>
        <v>0</v>
      </c>
      <c r="I242" s="359">
        <f t="shared" si="201"/>
        <v>191</v>
      </c>
      <c r="J242" s="359">
        <f t="shared" ref="J242:L242" si="346">J243+J244</f>
        <v>191</v>
      </c>
      <c r="K242" s="359">
        <f t="shared" si="346"/>
        <v>0</v>
      </c>
      <c r="L242" s="359">
        <f t="shared" si="346"/>
        <v>0</v>
      </c>
      <c r="M242" s="359">
        <f t="shared" si="202"/>
        <v>191</v>
      </c>
      <c r="N242" s="359">
        <f t="shared" ref="N242:P242" si="347">N243+N244</f>
        <v>191</v>
      </c>
      <c r="O242" s="359">
        <f t="shared" si="347"/>
        <v>0</v>
      </c>
      <c r="P242" s="359">
        <f t="shared" si="347"/>
        <v>0</v>
      </c>
      <c r="Q242" s="359">
        <f t="shared" si="203"/>
        <v>191</v>
      </c>
      <c r="R242" s="359">
        <f t="shared" ref="R242:T242" si="348">R243+R244</f>
        <v>191</v>
      </c>
      <c r="S242" s="359">
        <f t="shared" si="348"/>
        <v>0</v>
      </c>
      <c r="T242" s="359">
        <f t="shared" si="348"/>
        <v>0</v>
      </c>
    </row>
    <row r="243" spans="1:20" s="363" customFormat="1" ht="28.5" customHeight="1" outlineLevel="1">
      <c r="A243" s="246"/>
      <c r="B243" s="365" t="s">
        <v>354</v>
      </c>
      <c r="C243" s="255" t="s">
        <v>354</v>
      </c>
      <c r="D243" s="258" t="s">
        <v>17</v>
      </c>
      <c r="E243" s="359">
        <f t="shared" si="344"/>
        <v>178</v>
      </c>
      <c r="F243" s="359">
        <v>178</v>
      </c>
      <c r="G243" s="359"/>
      <c r="H243" s="359"/>
      <c r="I243" s="359">
        <f t="shared" si="201"/>
        <v>178</v>
      </c>
      <c r="J243" s="359">
        <v>178</v>
      </c>
      <c r="K243" s="359"/>
      <c r="L243" s="359"/>
      <c r="M243" s="359">
        <f t="shared" si="202"/>
        <v>178</v>
      </c>
      <c r="N243" s="359">
        <v>178</v>
      </c>
      <c r="O243" s="359"/>
      <c r="P243" s="359"/>
      <c r="Q243" s="359">
        <f t="shared" si="203"/>
        <v>178</v>
      </c>
      <c r="R243" s="359">
        <v>178</v>
      </c>
      <c r="S243" s="359"/>
      <c r="T243" s="359"/>
    </row>
    <row r="244" spans="1:20" s="363" customFormat="1" ht="23.45" customHeight="1" outlineLevel="1">
      <c r="A244" s="246"/>
      <c r="B244" s="365" t="s">
        <v>354</v>
      </c>
      <c r="C244" s="255" t="s">
        <v>354</v>
      </c>
      <c r="D244" s="258" t="s">
        <v>18</v>
      </c>
      <c r="E244" s="359">
        <f t="shared" si="344"/>
        <v>13</v>
      </c>
      <c r="F244" s="359">
        <v>13</v>
      </c>
      <c r="G244" s="359"/>
      <c r="H244" s="359"/>
      <c r="I244" s="359">
        <f t="shared" si="201"/>
        <v>13</v>
      </c>
      <c r="J244" s="359">
        <v>13</v>
      </c>
      <c r="K244" s="359"/>
      <c r="L244" s="359"/>
      <c r="M244" s="359">
        <f t="shared" si="202"/>
        <v>13</v>
      </c>
      <c r="N244" s="359">
        <v>13</v>
      </c>
      <c r="O244" s="359"/>
      <c r="P244" s="359"/>
      <c r="Q244" s="359">
        <f t="shared" si="203"/>
        <v>13</v>
      </c>
      <c r="R244" s="359">
        <v>13</v>
      </c>
      <c r="S244" s="359"/>
      <c r="T244" s="359"/>
    </row>
    <row r="245" spans="1:20" s="363" customFormat="1" ht="60" customHeight="1" outlineLevel="1">
      <c r="A245" s="246"/>
      <c r="B245" s="255" t="s">
        <v>569</v>
      </c>
      <c r="C245" s="255" t="s">
        <v>587</v>
      </c>
      <c r="D245" s="256" t="s">
        <v>422</v>
      </c>
      <c r="E245" s="257">
        <f t="shared" si="344"/>
        <v>1395</v>
      </c>
      <c r="F245" s="257">
        <v>1195</v>
      </c>
      <c r="G245" s="257">
        <v>0</v>
      </c>
      <c r="H245" s="257">
        <v>200</v>
      </c>
      <c r="I245" s="257">
        <f t="shared" si="201"/>
        <v>1395</v>
      </c>
      <c r="J245" s="257">
        <v>1195</v>
      </c>
      <c r="K245" s="257">
        <v>0</v>
      </c>
      <c r="L245" s="257">
        <v>200</v>
      </c>
      <c r="M245" s="257">
        <f t="shared" si="202"/>
        <v>1395</v>
      </c>
      <c r="N245" s="257">
        <v>1195</v>
      </c>
      <c r="O245" s="257">
        <v>0</v>
      </c>
      <c r="P245" s="257">
        <v>200</v>
      </c>
      <c r="Q245" s="257">
        <f t="shared" si="203"/>
        <v>1395</v>
      </c>
      <c r="R245" s="257">
        <v>1195</v>
      </c>
      <c r="S245" s="257">
        <v>0</v>
      </c>
      <c r="T245" s="257">
        <v>200</v>
      </c>
    </row>
    <row r="246" spans="1:20" s="363" customFormat="1" ht="28.5" customHeight="1" outlineLevel="1">
      <c r="A246" s="246"/>
      <c r="B246" s="365" t="s">
        <v>354</v>
      </c>
      <c r="C246" s="255" t="s">
        <v>354</v>
      </c>
      <c r="D246" s="258" t="s">
        <v>16</v>
      </c>
      <c r="E246" s="359">
        <f t="shared" si="344"/>
        <v>311</v>
      </c>
      <c r="F246" s="359">
        <f t="shared" ref="F246:G246" si="349">F247+F248</f>
        <v>286</v>
      </c>
      <c r="G246" s="359">
        <f t="shared" si="349"/>
        <v>0</v>
      </c>
      <c r="H246" s="359">
        <v>25</v>
      </c>
      <c r="I246" s="359">
        <f t="shared" si="201"/>
        <v>311</v>
      </c>
      <c r="J246" s="359">
        <f t="shared" ref="J246:K246" si="350">J247+J248</f>
        <v>286</v>
      </c>
      <c r="K246" s="359">
        <f t="shared" si="350"/>
        <v>0</v>
      </c>
      <c r="L246" s="359">
        <v>25</v>
      </c>
      <c r="M246" s="359">
        <f t="shared" si="202"/>
        <v>311</v>
      </c>
      <c r="N246" s="359">
        <f t="shared" ref="N246:O246" si="351">N247+N248</f>
        <v>286</v>
      </c>
      <c r="O246" s="359">
        <f t="shared" si="351"/>
        <v>0</v>
      </c>
      <c r="P246" s="359">
        <v>25</v>
      </c>
      <c r="Q246" s="359">
        <f t="shared" si="203"/>
        <v>311</v>
      </c>
      <c r="R246" s="359">
        <f t="shared" ref="R246:S246" si="352">R247+R248</f>
        <v>286</v>
      </c>
      <c r="S246" s="359">
        <f t="shared" si="352"/>
        <v>0</v>
      </c>
      <c r="T246" s="359">
        <v>25</v>
      </c>
    </row>
    <row r="247" spans="1:20" s="363" customFormat="1" ht="28.5" customHeight="1" outlineLevel="1">
      <c r="A247" s="246"/>
      <c r="B247" s="365" t="s">
        <v>354</v>
      </c>
      <c r="C247" s="255" t="s">
        <v>354</v>
      </c>
      <c r="D247" s="258" t="s">
        <v>17</v>
      </c>
      <c r="E247" s="359">
        <f t="shared" si="344"/>
        <v>293</v>
      </c>
      <c r="F247" s="359">
        <v>268</v>
      </c>
      <c r="G247" s="359"/>
      <c r="H247" s="359">
        <v>25</v>
      </c>
      <c r="I247" s="359">
        <f t="shared" si="201"/>
        <v>293</v>
      </c>
      <c r="J247" s="359">
        <v>268</v>
      </c>
      <c r="K247" s="359"/>
      <c r="L247" s="359">
        <v>25</v>
      </c>
      <c r="M247" s="359">
        <f t="shared" si="202"/>
        <v>293</v>
      </c>
      <c r="N247" s="359">
        <v>268</v>
      </c>
      <c r="O247" s="359"/>
      <c r="P247" s="359">
        <v>25</v>
      </c>
      <c r="Q247" s="359">
        <f t="shared" si="203"/>
        <v>293</v>
      </c>
      <c r="R247" s="359">
        <v>268</v>
      </c>
      <c r="S247" s="359"/>
      <c r="T247" s="359">
        <v>25</v>
      </c>
    </row>
    <row r="248" spans="1:20" s="363" customFormat="1" ht="23.45" customHeight="1" outlineLevel="1">
      <c r="A248" s="246"/>
      <c r="B248" s="365" t="s">
        <v>354</v>
      </c>
      <c r="C248" s="255" t="s">
        <v>354</v>
      </c>
      <c r="D248" s="258" t="s">
        <v>18</v>
      </c>
      <c r="E248" s="359">
        <f t="shared" si="344"/>
        <v>18</v>
      </c>
      <c r="F248" s="359">
        <v>18</v>
      </c>
      <c r="G248" s="359"/>
      <c r="H248" s="359"/>
      <c r="I248" s="359">
        <f t="shared" si="201"/>
        <v>18</v>
      </c>
      <c r="J248" s="359">
        <v>18</v>
      </c>
      <c r="K248" s="359"/>
      <c r="L248" s="359"/>
      <c r="M248" s="359">
        <f t="shared" si="202"/>
        <v>18</v>
      </c>
      <c r="N248" s="359">
        <v>18</v>
      </c>
      <c r="O248" s="359"/>
      <c r="P248" s="359"/>
      <c r="Q248" s="359">
        <f t="shared" si="203"/>
        <v>18</v>
      </c>
      <c r="R248" s="359">
        <v>18</v>
      </c>
      <c r="S248" s="359"/>
      <c r="T248" s="359"/>
    </row>
    <row r="249" spans="1:20" s="363" customFormat="1" ht="50.25" customHeight="1" outlineLevel="1">
      <c r="A249" s="246"/>
      <c r="B249" s="255" t="s">
        <v>570</v>
      </c>
      <c r="C249" s="255" t="s">
        <v>582</v>
      </c>
      <c r="D249" s="256" t="s">
        <v>423</v>
      </c>
      <c r="E249" s="257">
        <f t="shared" si="344"/>
        <v>915</v>
      </c>
      <c r="F249" s="257">
        <v>700</v>
      </c>
      <c r="G249" s="257">
        <v>0</v>
      </c>
      <c r="H249" s="257">
        <v>215</v>
      </c>
      <c r="I249" s="257">
        <f t="shared" si="201"/>
        <v>915</v>
      </c>
      <c r="J249" s="257">
        <v>700</v>
      </c>
      <c r="K249" s="257">
        <v>0</v>
      </c>
      <c r="L249" s="257">
        <v>215</v>
      </c>
      <c r="M249" s="257">
        <f t="shared" si="202"/>
        <v>915</v>
      </c>
      <c r="N249" s="257">
        <v>700</v>
      </c>
      <c r="O249" s="257">
        <v>0</v>
      </c>
      <c r="P249" s="257">
        <v>215</v>
      </c>
      <c r="Q249" s="257">
        <f t="shared" si="203"/>
        <v>915</v>
      </c>
      <c r="R249" s="257">
        <v>700</v>
      </c>
      <c r="S249" s="257">
        <v>0</v>
      </c>
      <c r="T249" s="257">
        <v>215</v>
      </c>
    </row>
    <row r="250" spans="1:20" s="363" customFormat="1" ht="28.5" customHeight="1" outlineLevel="1">
      <c r="A250" s="246"/>
      <c r="B250" s="365" t="s">
        <v>354</v>
      </c>
      <c r="C250" s="255" t="s">
        <v>354</v>
      </c>
      <c r="D250" s="258" t="s">
        <v>16</v>
      </c>
      <c r="E250" s="359">
        <f t="shared" si="344"/>
        <v>91</v>
      </c>
      <c r="F250" s="359">
        <f t="shared" ref="F250:H250" si="353">F251+F252</f>
        <v>80</v>
      </c>
      <c r="G250" s="359">
        <f t="shared" si="353"/>
        <v>0</v>
      </c>
      <c r="H250" s="359">
        <f t="shared" si="353"/>
        <v>11</v>
      </c>
      <c r="I250" s="359">
        <f t="shared" si="201"/>
        <v>91</v>
      </c>
      <c r="J250" s="359">
        <f t="shared" ref="J250:L250" si="354">J251+J252</f>
        <v>80</v>
      </c>
      <c r="K250" s="359">
        <f t="shared" si="354"/>
        <v>0</v>
      </c>
      <c r="L250" s="359">
        <f t="shared" si="354"/>
        <v>11</v>
      </c>
      <c r="M250" s="359">
        <f t="shared" si="202"/>
        <v>91</v>
      </c>
      <c r="N250" s="359">
        <f t="shared" ref="N250:P250" si="355">N251+N252</f>
        <v>80</v>
      </c>
      <c r="O250" s="359">
        <f t="shared" si="355"/>
        <v>0</v>
      </c>
      <c r="P250" s="359">
        <f t="shared" si="355"/>
        <v>11</v>
      </c>
      <c r="Q250" s="359">
        <f t="shared" si="203"/>
        <v>91</v>
      </c>
      <c r="R250" s="359">
        <f t="shared" ref="R250:T250" si="356">R251+R252</f>
        <v>80</v>
      </c>
      <c r="S250" s="359">
        <f t="shared" si="356"/>
        <v>0</v>
      </c>
      <c r="T250" s="359">
        <f t="shared" si="356"/>
        <v>11</v>
      </c>
    </row>
    <row r="251" spans="1:20" s="363" customFormat="1" ht="28.5" customHeight="1" outlineLevel="1">
      <c r="A251" s="246"/>
      <c r="B251" s="365" t="s">
        <v>354</v>
      </c>
      <c r="C251" s="255" t="s">
        <v>354</v>
      </c>
      <c r="D251" s="258" t="s">
        <v>17</v>
      </c>
      <c r="E251" s="359">
        <f t="shared" si="344"/>
        <v>67</v>
      </c>
      <c r="F251" s="359">
        <v>63</v>
      </c>
      <c r="G251" s="359"/>
      <c r="H251" s="359">
        <v>4</v>
      </c>
      <c r="I251" s="359">
        <f t="shared" si="201"/>
        <v>67</v>
      </c>
      <c r="J251" s="359">
        <v>63</v>
      </c>
      <c r="K251" s="359"/>
      <c r="L251" s="359">
        <v>4</v>
      </c>
      <c r="M251" s="359">
        <f t="shared" si="202"/>
        <v>67</v>
      </c>
      <c r="N251" s="359">
        <v>63</v>
      </c>
      <c r="O251" s="359"/>
      <c r="P251" s="359">
        <v>4</v>
      </c>
      <c r="Q251" s="359">
        <f t="shared" si="203"/>
        <v>67</v>
      </c>
      <c r="R251" s="359">
        <v>63</v>
      </c>
      <c r="S251" s="359"/>
      <c r="T251" s="359">
        <v>4</v>
      </c>
    </row>
    <row r="252" spans="1:20" s="363" customFormat="1" ht="23.45" customHeight="1" outlineLevel="1">
      <c r="A252" s="246"/>
      <c r="B252" s="365" t="s">
        <v>354</v>
      </c>
      <c r="C252" s="255" t="s">
        <v>354</v>
      </c>
      <c r="D252" s="258" t="s">
        <v>18</v>
      </c>
      <c r="E252" s="359">
        <f t="shared" si="344"/>
        <v>24</v>
      </c>
      <c r="F252" s="359">
        <v>17</v>
      </c>
      <c r="G252" s="359"/>
      <c r="H252" s="359">
        <v>7</v>
      </c>
      <c r="I252" s="359">
        <f t="shared" si="201"/>
        <v>24</v>
      </c>
      <c r="J252" s="359">
        <v>17</v>
      </c>
      <c r="K252" s="359"/>
      <c r="L252" s="359">
        <v>7</v>
      </c>
      <c r="M252" s="359">
        <f t="shared" si="202"/>
        <v>24</v>
      </c>
      <c r="N252" s="359">
        <v>17</v>
      </c>
      <c r="O252" s="359"/>
      <c r="P252" s="359">
        <v>7</v>
      </c>
      <c r="Q252" s="359">
        <f t="shared" si="203"/>
        <v>24</v>
      </c>
      <c r="R252" s="359">
        <v>17</v>
      </c>
      <c r="S252" s="359"/>
      <c r="T252" s="359">
        <v>7</v>
      </c>
    </row>
    <row r="253" spans="1:20" s="363" customFormat="1" ht="50.25" customHeight="1" outlineLevel="1">
      <c r="A253" s="246"/>
      <c r="B253" s="255" t="s">
        <v>571</v>
      </c>
      <c r="C253" s="255" t="s">
        <v>588</v>
      </c>
      <c r="D253" s="256" t="s">
        <v>424</v>
      </c>
      <c r="E253" s="257">
        <f t="shared" si="344"/>
        <v>130</v>
      </c>
      <c r="F253" s="257">
        <v>130</v>
      </c>
      <c r="G253" s="257">
        <v>0</v>
      </c>
      <c r="H253" s="257">
        <v>0</v>
      </c>
      <c r="I253" s="257">
        <f t="shared" si="201"/>
        <v>130</v>
      </c>
      <c r="J253" s="257">
        <v>130</v>
      </c>
      <c r="K253" s="257">
        <v>0</v>
      </c>
      <c r="L253" s="257">
        <v>0</v>
      </c>
      <c r="M253" s="257">
        <f t="shared" si="202"/>
        <v>130</v>
      </c>
      <c r="N253" s="257">
        <v>130</v>
      </c>
      <c r="O253" s="257">
        <v>0</v>
      </c>
      <c r="P253" s="257">
        <v>0</v>
      </c>
      <c r="Q253" s="257">
        <f t="shared" si="203"/>
        <v>130</v>
      </c>
      <c r="R253" s="257">
        <v>130</v>
      </c>
      <c r="S253" s="257">
        <v>0</v>
      </c>
      <c r="T253" s="257">
        <v>0</v>
      </c>
    </row>
    <row r="254" spans="1:20" s="363" customFormat="1" ht="28.5" customHeight="1" outlineLevel="1">
      <c r="A254" s="246"/>
      <c r="B254" s="365" t="s">
        <v>354</v>
      </c>
      <c r="C254" s="255" t="s">
        <v>354</v>
      </c>
      <c r="D254" s="258" t="s">
        <v>16</v>
      </c>
      <c r="E254" s="359">
        <f t="shared" si="344"/>
        <v>24</v>
      </c>
      <c r="F254" s="359">
        <f t="shared" ref="F254:H254" si="357">F255+F256</f>
        <v>24</v>
      </c>
      <c r="G254" s="359">
        <f t="shared" si="357"/>
        <v>0</v>
      </c>
      <c r="H254" s="359">
        <f t="shared" si="357"/>
        <v>0</v>
      </c>
      <c r="I254" s="359">
        <f t="shared" si="201"/>
        <v>24</v>
      </c>
      <c r="J254" s="359">
        <f t="shared" ref="J254:L254" si="358">J255+J256</f>
        <v>24</v>
      </c>
      <c r="K254" s="359">
        <f t="shared" si="358"/>
        <v>0</v>
      </c>
      <c r="L254" s="359">
        <f t="shared" si="358"/>
        <v>0</v>
      </c>
      <c r="M254" s="359">
        <f t="shared" si="202"/>
        <v>24</v>
      </c>
      <c r="N254" s="359">
        <f t="shared" ref="N254:P254" si="359">N255+N256</f>
        <v>24</v>
      </c>
      <c r="O254" s="359">
        <f t="shared" si="359"/>
        <v>0</v>
      </c>
      <c r="P254" s="359">
        <f t="shared" si="359"/>
        <v>0</v>
      </c>
      <c r="Q254" s="359">
        <f t="shared" si="203"/>
        <v>24</v>
      </c>
      <c r="R254" s="359">
        <f t="shared" ref="R254:T254" si="360">R255+R256</f>
        <v>24</v>
      </c>
      <c r="S254" s="359">
        <f t="shared" si="360"/>
        <v>0</v>
      </c>
      <c r="T254" s="359">
        <f t="shared" si="360"/>
        <v>0</v>
      </c>
    </row>
    <row r="255" spans="1:20" s="363" customFormat="1" ht="28.5" customHeight="1" outlineLevel="1">
      <c r="A255" s="246"/>
      <c r="B255" s="365" t="s">
        <v>354</v>
      </c>
      <c r="C255" s="255" t="s">
        <v>354</v>
      </c>
      <c r="D255" s="258" t="s">
        <v>17</v>
      </c>
      <c r="E255" s="359">
        <f t="shared" si="344"/>
        <v>19</v>
      </c>
      <c r="F255" s="359">
        <v>19</v>
      </c>
      <c r="G255" s="359"/>
      <c r="H255" s="359">
        <v>0</v>
      </c>
      <c r="I255" s="359">
        <f t="shared" si="201"/>
        <v>19</v>
      </c>
      <c r="J255" s="359">
        <v>19</v>
      </c>
      <c r="K255" s="359"/>
      <c r="L255" s="359">
        <v>0</v>
      </c>
      <c r="M255" s="359">
        <f t="shared" si="202"/>
        <v>19</v>
      </c>
      <c r="N255" s="359">
        <v>19</v>
      </c>
      <c r="O255" s="359"/>
      <c r="P255" s="359">
        <v>0</v>
      </c>
      <c r="Q255" s="359">
        <f t="shared" si="203"/>
        <v>19</v>
      </c>
      <c r="R255" s="359">
        <v>19</v>
      </c>
      <c r="S255" s="359"/>
      <c r="T255" s="359">
        <v>0</v>
      </c>
    </row>
    <row r="256" spans="1:20" s="363" customFormat="1" ht="23.45" customHeight="1" outlineLevel="1">
      <c r="A256" s="246"/>
      <c r="B256" s="365" t="s">
        <v>354</v>
      </c>
      <c r="C256" s="255" t="s">
        <v>354</v>
      </c>
      <c r="D256" s="258" t="s">
        <v>18</v>
      </c>
      <c r="E256" s="359">
        <f t="shared" si="344"/>
        <v>5</v>
      </c>
      <c r="F256" s="359">
        <v>5</v>
      </c>
      <c r="G256" s="359"/>
      <c r="H256" s="359">
        <v>0</v>
      </c>
      <c r="I256" s="359">
        <f t="shared" si="201"/>
        <v>5</v>
      </c>
      <c r="J256" s="359">
        <v>5</v>
      </c>
      <c r="K256" s="359"/>
      <c r="L256" s="359">
        <v>0</v>
      </c>
      <c r="M256" s="359">
        <f t="shared" si="202"/>
        <v>5</v>
      </c>
      <c r="N256" s="359">
        <v>5</v>
      </c>
      <c r="O256" s="359"/>
      <c r="P256" s="359">
        <v>0</v>
      </c>
      <c r="Q256" s="359">
        <f t="shared" si="203"/>
        <v>5</v>
      </c>
      <c r="R256" s="359">
        <v>5</v>
      </c>
      <c r="S256" s="359"/>
      <c r="T256" s="359">
        <v>0</v>
      </c>
    </row>
    <row r="257" spans="1:20" s="363" customFormat="1" ht="52.5" customHeight="1" outlineLevel="1">
      <c r="A257" s="246"/>
      <c r="B257" s="255" t="s">
        <v>579</v>
      </c>
      <c r="C257" s="255" t="s">
        <v>589</v>
      </c>
      <c r="D257" s="256" t="s">
        <v>425</v>
      </c>
      <c r="E257" s="257">
        <f t="shared" si="344"/>
        <v>241</v>
      </c>
      <c r="F257" s="257">
        <f>240</f>
        <v>240</v>
      </c>
      <c r="G257" s="257">
        <v>0</v>
      </c>
      <c r="H257" s="257">
        <v>1</v>
      </c>
      <c r="I257" s="257">
        <f t="shared" si="201"/>
        <v>241</v>
      </c>
      <c r="J257" s="257">
        <f>240</f>
        <v>240</v>
      </c>
      <c r="K257" s="257">
        <v>0</v>
      </c>
      <c r="L257" s="257">
        <v>1</v>
      </c>
      <c r="M257" s="257">
        <f t="shared" si="202"/>
        <v>241</v>
      </c>
      <c r="N257" s="257">
        <f>240</f>
        <v>240</v>
      </c>
      <c r="O257" s="257">
        <v>0</v>
      </c>
      <c r="P257" s="257">
        <v>1</v>
      </c>
      <c r="Q257" s="257">
        <f t="shared" si="203"/>
        <v>241</v>
      </c>
      <c r="R257" s="257">
        <f>240</f>
        <v>240</v>
      </c>
      <c r="S257" s="257">
        <v>0</v>
      </c>
      <c r="T257" s="257">
        <v>1</v>
      </c>
    </row>
    <row r="258" spans="1:20" s="363" customFormat="1" ht="28.5" customHeight="1" outlineLevel="1">
      <c r="A258" s="246"/>
      <c r="B258" s="365" t="s">
        <v>354</v>
      </c>
      <c r="C258" s="255" t="s">
        <v>354</v>
      </c>
      <c r="D258" s="258" t="s">
        <v>16</v>
      </c>
      <c r="E258" s="359">
        <f t="shared" si="344"/>
        <v>71</v>
      </c>
      <c r="F258" s="359">
        <f t="shared" ref="F258:H258" si="361">F259+F260</f>
        <v>71</v>
      </c>
      <c r="G258" s="359">
        <f t="shared" si="361"/>
        <v>0</v>
      </c>
      <c r="H258" s="359">
        <f t="shared" si="361"/>
        <v>0</v>
      </c>
      <c r="I258" s="359">
        <f t="shared" si="201"/>
        <v>71</v>
      </c>
      <c r="J258" s="359">
        <f t="shared" ref="J258:L258" si="362">J259+J260</f>
        <v>71</v>
      </c>
      <c r="K258" s="359">
        <f t="shared" si="362"/>
        <v>0</v>
      </c>
      <c r="L258" s="359">
        <f t="shared" si="362"/>
        <v>0</v>
      </c>
      <c r="M258" s="359">
        <f t="shared" si="202"/>
        <v>71</v>
      </c>
      <c r="N258" s="359">
        <f t="shared" ref="N258:P258" si="363">N259+N260</f>
        <v>71</v>
      </c>
      <c r="O258" s="359">
        <f t="shared" si="363"/>
        <v>0</v>
      </c>
      <c r="P258" s="359">
        <f t="shared" si="363"/>
        <v>0</v>
      </c>
      <c r="Q258" s="359">
        <f t="shared" si="203"/>
        <v>71</v>
      </c>
      <c r="R258" s="359">
        <f t="shared" ref="R258:T258" si="364">R259+R260</f>
        <v>71</v>
      </c>
      <c r="S258" s="359">
        <f t="shared" si="364"/>
        <v>0</v>
      </c>
      <c r="T258" s="359">
        <f t="shared" si="364"/>
        <v>0</v>
      </c>
    </row>
    <row r="259" spans="1:20" s="363" customFormat="1" ht="28.5" customHeight="1" outlineLevel="1">
      <c r="A259" s="246"/>
      <c r="B259" s="365" t="s">
        <v>354</v>
      </c>
      <c r="C259" s="255" t="s">
        <v>354</v>
      </c>
      <c r="D259" s="258" t="s">
        <v>17</v>
      </c>
      <c r="E259" s="359">
        <f t="shared" si="344"/>
        <v>66</v>
      </c>
      <c r="F259" s="359">
        <v>66</v>
      </c>
      <c r="G259" s="359"/>
      <c r="H259" s="359"/>
      <c r="I259" s="359">
        <f t="shared" si="201"/>
        <v>66</v>
      </c>
      <c r="J259" s="359">
        <v>66</v>
      </c>
      <c r="K259" s="359"/>
      <c r="L259" s="359"/>
      <c r="M259" s="359">
        <f t="shared" si="202"/>
        <v>66</v>
      </c>
      <c r="N259" s="359">
        <v>66</v>
      </c>
      <c r="O259" s="359"/>
      <c r="P259" s="359"/>
      <c r="Q259" s="359">
        <f t="shared" si="203"/>
        <v>66</v>
      </c>
      <c r="R259" s="359">
        <v>66</v>
      </c>
      <c r="S259" s="359"/>
      <c r="T259" s="359"/>
    </row>
    <row r="260" spans="1:20" s="363" customFormat="1" ht="23.45" customHeight="1" outlineLevel="1">
      <c r="A260" s="246"/>
      <c r="B260" s="365" t="s">
        <v>354</v>
      </c>
      <c r="C260" s="255" t="s">
        <v>354</v>
      </c>
      <c r="D260" s="258" t="s">
        <v>18</v>
      </c>
      <c r="E260" s="359">
        <f t="shared" si="344"/>
        <v>5</v>
      </c>
      <c r="F260" s="359">
        <v>5</v>
      </c>
      <c r="G260" s="359"/>
      <c r="H260" s="359"/>
      <c r="I260" s="359">
        <f t="shared" si="201"/>
        <v>5</v>
      </c>
      <c r="J260" s="359">
        <v>5</v>
      </c>
      <c r="K260" s="359"/>
      <c r="L260" s="359"/>
      <c r="M260" s="359">
        <f t="shared" si="202"/>
        <v>5</v>
      </c>
      <c r="N260" s="359">
        <v>5</v>
      </c>
      <c r="O260" s="359"/>
      <c r="P260" s="359"/>
      <c r="Q260" s="359">
        <f t="shared" si="203"/>
        <v>5</v>
      </c>
      <c r="R260" s="359">
        <v>5</v>
      </c>
      <c r="S260" s="359"/>
      <c r="T260" s="359"/>
    </row>
    <row r="261" spans="1:20" s="363" customFormat="1" ht="63" customHeight="1" outlineLevel="1">
      <c r="A261" s="246"/>
      <c r="B261" s="255" t="s">
        <v>572</v>
      </c>
      <c r="C261" s="255" t="s">
        <v>590</v>
      </c>
      <c r="D261" s="256" t="s">
        <v>426</v>
      </c>
      <c r="E261" s="257">
        <f t="shared" si="344"/>
        <v>257</v>
      </c>
      <c r="F261" s="257">
        <v>245</v>
      </c>
      <c r="G261" s="257">
        <v>0</v>
      </c>
      <c r="H261" s="257">
        <v>12</v>
      </c>
      <c r="I261" s="257">
        <f t="shared" si="201"/>
        <v>257</v>
      </c>
      <c r="J261" s="257">
        <v>245</v>
      </c>
      <c r="K261" s="257">
        <v>0</v>
      </c>
      <c r="L261" s="257">
        <v>12</v>
      </c>
      <c r="M261" s="257">
        <f t="shared" si="202"/>
        <v>257</v>
      </c>
      <c r="N261" s="257">
        <v>245</v>
      </c>
      <c r="O261" s="257">
        <v>0</v>
      </c>
      <c r="P261" s="257">
        <v>12</v>
      </c>
      <c r="Q261" s="257">
        <f t="shared" si="203"/>
        <v>257</v>
      </c>
      <c r="R261" s="257">
        <v>245</v>
      </c>
      <c r="S261" s="257">
        <v>0</v>
      </c>
      <c r="T261" s="257">
        <v>12</v>
      </c>
    </row>
    <row r="262" spans="1:20" s="363" customFormat="1" ht="28.5" customHeight="1" outlineLevel="1">
      <c r="A262" s="246"/>
      <c r="B262" s="365" t="s">
        <v>354</v>
      </c>
      <c r="C262" s="255" t="s">
        <v>354</v>
      </c>
      <c r="D262" s="258" t="s">
        <v>16</v>
      </c>
      <c r="E262" s="359">
        <f t="shared" si="344"/>
        <v>76</v>
      </c>
      <c r="F262" s="359">
        <f t="shared" ref="F262:G262" si="365">F263+F264</f>
        <v>63</v>
      </c>
      <c r="G262" s="359">
        <f t="shared" si="365"/>
        <v>0</v>
      </c>
      <c r="H262" s="359">
        <v>13</v>
      </c>
      <c r="I262" s="359">
        <f t="shared" si="201"/>
        <v>76</v>
      </c>
      <c r="J262" s="359">
        <f t="shared" ref="J262:K262" si="366">J263+J264</f>
        <v>63</v>
      </c>
      <c r="K262" s="359">
        <f t="shared" si="366"/>
        <v>0</v>
      </c>
      <c r="L262" s="359">
        <v>13</v>
      </c>
      <c r="M262" s="359">
        <f t="shared" si="202"/>
        <v>76</v>
      </c>
      <c r="N262" s="359">
        <f t="shared" ref="N262:O262" si="367">N263+N264</f>
        <v>63</v>
      </c>
      <c r="O262" s="359">
        <f t="shared" si="367"/>
        <v>0</v>
      </c>
      <c r="P262" s="359">
        <v>13</v>
      </c>
      <c r="Q262" s="359">
        <f t="shared" si="203"/>
        <v>76</v>
      </c>
      <c r="R262" s="359">
        <f t="shared" ref="R262:S262" si="368">R263+R264</f>
        <v>63</v>
      </c>
      <c r="S262" s="359">
        <f t="shared" si="368"/>
        <v>0</v>
      </c>
      <c r="T262" s="359">
        <v>13</v>
      </c>
    </row>
    <row r="263" spans="1:20" s="363" customFormat="1" ht="28.5" customHeight="1" outlineLevel="1">
      <c r="A263" s="246"/>
      <c r="B263" s="365" t="s">
        <v>354</v>
      </c>
      <c r="C263" s="255" t="s">
        <v>354</v>
      </c>
      <c r="D263" s="258" t="s">
        <v>17</v>
      </c>
      <c r="E263" s="359">
        <f t="shared" si="344"/>
        <v>62</v>
      </c>
      <c r="F263" s="359">
        <v>58</v>
      </c>
      <c r="G263" s="359"/>
      <c r="H263" s="359">
        <v>4</v>
      </c>
      <c r="I263" s="359">
        <f t="shared" si="201"/>
        <v>62</v>
      </c>
      <c r="J263" s="359">
        <v>58</v>
      </c>
      <c r="K263" s="359"/>
      <c r="L263" s="359">
        <v>4</v>
      </c>
      <c r="M263" s="359">
        <f t="shared" si="202"/>
        <v>62</v>
      </c>
      <c r="N263" s="359">
        <v>58</v>
      </c>
      <c r="O263" s="359"/>
      <c r="P263" s="359">
        <v>4</v>
      </c>
      <c r="Q263" s="359">
        <f t="shared" si="203"/>
        <v>62</v>
      </c>
      <c r="R263" s="359">
        <v>58</v>
      </c>
      <c r="S263" s="359"/>
      <c r="T263" s="359">
        <v>4</v>
      </c>
    </row>
    <row r="264" spans="1:20" s="363" customFormat="1" ht="23.45" customHeight="1" outlineLevel="1">
      <c r="A264" s="246"/>
      <c r="B264" s="365" t="s">
        <v>354</v>
      </c>
      <c r="C264" s="255" t="s">
        <v>354</v>
      </c>
      <c r="D264" s="258" t="s">
        <v>18</v>
      </c>
      <c r="E264" s="359">
        <f t="shared" si="344"/>
        <v>5</v>
      </c>
      <c r="F264" s="359">
        <v>5</v>
      </c>
      <c r="G264" s="359"/>
      <c r="H264" s="359"/>
      <c r="I264" s="359">
        <f t="shared" si="201"/>
        <v>5</v>
      </c>
      <c r="J264" s="359">
        <v>5</v>
      </c>
      <c r="K264" s="359"/>
      <c r="L264" s="359"/>
      <c r="M264" s="359">
        <f t="shared" si="202"/>
        <v>5</v>
      </c>
      <c r="N264" s="359">
        <v>5</v>
      </c>
      <c r="O264" s="359"/>
      <c r="P264" s="359"/>
      <c r="Q264" s="359">
        <f t="shared" si="203"/>
        <v>5</v>
      </c>
      <c r="R264" s="359">
        <v>5</v>
      </c>
      <c r="S264" s="359"/>
      <c r="T264" s="359"/>
    </row>
    <row r="265" spans="1:20" s="363" customFormat="1" ht="44.25" customHeight="1" outlineLevel="1">
      <c r="A265" s="246"/>
      <c r="B265" s="255" t="s">
        <v>573</v>
      </c>
      <c r="C265" s="255" t="s">
        <v>596</v>
      </c>
      <c r="D265" s="256" t="s">
        <v>427</v>
      </c>
      <c r="E265" s="257">
        <f t="shared" si="344"/>
        <v>240</v>
      </c>
      <c r="F265" s="257">
        <v>240</v>
      </c>
      <c r="G265" s="257">
        <v>0</v>
      </c>
      <c r="H265" s="257">
        <v>0</v>
      </c>
      <c r="I265" s="257">
        <f t="shared" si="201"/>
        <v>240</v>
      </c>
      <c r="J265" s="257">
        <v>240</v>
      </c>
      <c r="K265" s="257">
        <v>0</v>
      </c>
      <c r="L265" s="257">
        <v>0</v>
      </c>
      <c r="M265" s="257">
        <f t="shared" si="202"/>
        <v>240</v>
      </c>
      <c r="N265" s="257">
        <v>240</v>
      </c>
      <c r="O265" s="257">
        <v>0</v>
      </c>
      <c r="P265" s="257">
        <v>0</v>
      </c>
      <c r="Q265" s="257">
        <f t="shared" si="203"/>
        <v>240</v>
      </c>
      <c r="R265" s="257">
        <v>240</v>
      </c>
      <c r="S265" s="257">
        <v>0</v>
      </c>
      <c r="T265" s="257">
        <v>0</v>
      </c>
    </row>
    <row r="266" spans="1:20" s="363" customFormat="1" ht="28.5" customHeight="1" outlineLevel="1">
      <c r="A266" s="246"/>
      <c r="B266" s="365" t="s">
        <v>354</v>
      </c>
      <c r="C266" s="255" t="s">
        <v>354</v>
      </c>
      <c r="D266" s="258" t="s">
        <v>16</v>
      </c>
      <c r="E266" s="359">
        <f t="shared" si="344"/>
        <v>25</v>
      </c>
      <c r="F266" s="359">
        <f t="shared" ref="F266:H266" si="369">F267+F268</f>
        <v>25</v>
      </c>
      <c r="G266" s="359">
        <f t="shared" si="369"/>
        <v>0</v>
      </c>
      <c r="H266" s="359">
        <f t="shared" si="369"/>
        <v>0</v>
      </c>
      <c r="I266" s="359">
        <f t="shared" si="201"/>
        <v>25</v>
      </c>
      <c r="J266" s="359">
        <f t="shared" ref="J266:L266" si="370">J267+J268</f>
        <v>25</v>
      </c>
      <c r="K266" s="359">
        <f t="shared" si="370"/>
        <v>0</v>
      </c>
      <c r="L266" s="359">
        <f t="shared" si="370"/>
        <v>0</v>
      </c>
      <c r="M266" s="359">
        <f t="shared" si="202"/>
        <v>25</v>
      </c>
      <c r="N266" s="359">
        <f t="shared" ref="N266:P266" si="371">N267+N268</f>
        <v>25</v>
      </c>
      <c r="O266" s="359">
        <f t="shared" si="371"/>
        <v>0</v>
      </c>
      <c r="P266" s="359">
        <f t="shared" si="371"/>
        <v>0</v>
      </c>
      <c r="Q266" s="359">
        <f t="shared" si="203"/>
        <v>25</v>
      </c>
      <c r="R266" s="359">
        <f t="shared" ref="R266:T266" si="372">R267+R268</f>
        <v>25</v>
      </c>
      <c r="S266" s="359">
        <f t="shared" si="372"/>
        <v>0</v>
      </c>
      <c r="T266" s="359">
        <f t="shared" si="372"/>
        <v>0</v>
      </c>
    </row>
    <row r="267" spans="1:20" s="363" customFormat="1" ht="28.5" customHeight="1" outlineLevel="1">
      <c r="A267" s="246"/>
      <c r="B267" s="365" t="s">
        <v>354</v>
      </c>
      <c r="C267" s="255" t="s">
        <v>354</v>
      </c>
      <c r="D267" s="258" t="s">
        <v>17</v>
      </c>
      <c r="E267" s="359">
        <f t="shared" si="344"/>
        <v>21</v>
      </c>
      <c r="F267" s="359">
        <v>21</v>
      </c>
      <c r="G267" s="359"/>
      <c r="H267" s="359"/>
      <c r="I267" s="359">
        <f t="shared" si="201"/>
        <v>21</v>
      </c>
      <c r="J267" s="359">
        <v>21</v>
      </c>
      <c r="K267" s="359"/>
      <c r="L267" s="359"/>
      <c r="M267" s="359">
        <f t="shared" si="202"/>
        <v>21</v>
      </c>
      <c r="N267" s="359">
        <v>21</v>
      </c>
      <c r="O267" s="359"/>
      <c r="P267" s="359"/>
      <c r="Q267" s="359">
        <f t="shared" si="203"/>
        <v>21</v>
      </c>
      <c r="R267" s="359">
        <v>21</v>
      </c>
      <c r="S267" s="359"/>
      <c r="T267" s="359"/>
    </row>
    <row r="268" spans="1:20" s="363" customFormat="1" ht="23.45" customHeight="1" outlineLevel="1">
      <c r="A268" s="246"/>
      <c r="B268" s="365" t="s">
        <v>354</v>
      </c>
      <c r="C268" s="255" t="s">
        <v>354</v>
      </c>
      <c r="D268" s="258" t="s">
        <v>18</v>
      </c>
      <c r="E268" s="359">
        <f t="shared" si="344"/>
        <v>4</v>
      </c>
      <c r="F268" s="359">
        <v>4</v>
      </c>
      <c r="G268" s="359"/>
      <c r="H268" s="359"/>
      <c r="I268" s="359">
        <f t="shared" si="201"/>
        <v>4</v>
      </c>
      <c r="J268" s="359">
        <v>4</v>
      </c>
      <c r="K268" s="359"/>
      <c r="L268" s="359"/>
      <c r="M268" s="359">
        <f t="shared" si="202"/>
        <v>4</v>
      </c>
      <c r="N268" s="359">
        <v>4</v>
      </c>
      <c r="O268" s="359"/>
      <c r="P268" s="359"/>
      <c r="Q268" s="359">
        <f t="shared" si="203"/>
        <v>4</v>
      </c>
      <c r="R268" s="359">
        <v>4</v>
      </c>
      <c r="S268" s="359"/>
      <c r="T268" s="359"/>
    </row>
    <row r="269" spans="1:20" s="363" customFormat="1" ht="57.75" customHeight="1" outlineLevel="1">
      <c r="A269" s="246"/>
      <c r="B269" s="255" t="s">
        <v>574</v>
      </c>
      <c r="C269" s="255" t="s">
        <v>591</v>
      </c>
      <c r="D269" s="256" t="s">
        <v>428</v>
      </c>
      <c r="E269" s="257">
        <f t="shared" si="344"/>
        <v>91</v>
      </c>
      <c r="F269" s="257">
        <v>77</v>
      </c>
      <c r="G269" s="257">
        <v>0</v>
      </c>
      <c r="H269" s="257">
        <v>14</v>
      </c>
      <c r="I269" s="257">
        <f t="shared" si="201"/>
        <v>91</v>
      </c>
      <c r="J269" s="257">
        <v>77</v>
      </c>
      <c r="K269" s="257">
        <v>0</v>
      </c>
      <c r="L269" s="257">
        <v>14</v>
      </c>
      <c r="M269" s="257">
        <f t="shared" si="202"/>
        <v>91</v>
      </c>
      <c r="N269" s="257">
        <v>77</v>
      </c>
      <c r="O269" s="257">
        <v>0</v>
      </c>
      <c r="P269" s="257">
        <v>14</v>
      </c>
      <c r="Q269" s="257">
        <f t="shared" si="203"/>
        <v>91</v>
      </c>
      <c r="R269" s="257">
        <v>77</v>
      </c>
      <c r="S269" s="257">
        <v>0</v>
      </c>
      <c r="T269" s="257">
        <v>14</v>
      </c>
    </row>
    <row r="270" spans="1:20" s="363" customFormat="1" ht="28.5" customHeight="1" outlineLevel="1">
      <c r="A270" s="246"/>
      <c r="B270" s="365" t="s">
        <v>354</v>
      </c>
      <c r="C270" s="255" t="s">
        <v>354</v>
      </c>
      <c r="D270" s="258" t="s">
        <v>16</v>
      </c>
      <c r="E270" s="359">
        <f t="shared" si="344"/>
        <v>39</v>
      </c>
      <c r="F270" s="359">
        <f t="shared" ref="F270:H270" si="373">F271+F272</f>
        <v>27</v>
      </c>
      <c r="G270" s="359">
        <f t="shared" si="373"/>
        <v>0</v>
      </c>
      <c r="H270" s="359">
        <f t="shared" si="373"/>
        <v>12</v>
      </c>
      <c r="I270" s="359">
        <f t="shared" si="201"/>
        <v>39</v>
      </c>
      <c r="J270" s="359">
        <f t="shared" ref="J270:L270" si="374">J271+J272</f>
        <v>27</v>
      </c>
      <c r="K270" s="359">
        <f t="shared" si="374"/>
        <v>0</v>
      </c>
      <c r="L270" s="359">
        <f t="shared" si="374"/>
        <v>12</v>
      </c>
      <c r="M270" s="359">
        <f t="shared" si="202"/>
        <v>39</v>
      </c>
      <c r="N270" s="359">
        <f t="shared" ref="N270:P270" si="375">N271+N272</f>
        <v>27</v>
      </c>
      <c r="O270" s="359">
        <f t="shared" si="375"/>
        <v>0</v>
      </c>
      <c r="P270" s="359">
        <f t="shared" si="375"/>
        <v>12</v>
      </c>
      <c r="Q270" s="359">
        <f t="shared" si="203"/>
        <v>39</v>
      </c>
      <c r="R270" s="359">
        <f t="shared" ref="R270:T270" si="376">R271+R272</f>
        <v>27</v>
      </c>
      <c r="S270" s="359">
        <f t="shared" si="376"/>
        <v>0</v>
      </c>
      <c r="T270" s="359">
        <f t="shared" si="376"/>
        <v>12</v>
      </c>
    </row>
    <row r="271" spans="1:20" s="363" customFormat="1" ht="28.5" customHeight="1" outlineLevel="1">
      <c r="A271" s="246"/>
      <c r="B271" s="365" t="s">
        <v>354</v>
      </c>
      <c r="C271" s="255" t="s">
        <v>354</v>
      </c>
      <c r="D271" s="258" t="s">
        <v>17</v>
      </c>
      <c r="E271" s="359">
        <f t="shared" si="344"/>
        <v>35</v>
      </c>
      <c r="F271" s="359">
        <v>24</v>
      </c>
      <c r="G271" s="359"/>
      <c r="H271" s="359">
        <v>11</v>
      </c>
      <c r="I271" s="359">
        <f t="shared" si="201"/>
        <v>35</v>
      </c>
      <c r="J271" s="359">
        <v>24</v>
      </c>
      <c r="K271" s="359"/>
      <c r="L271" s="359">
        <v>11</v>
      </c>
      <c r="M271" s="359">
        <f t="shared" si="202"/>
        <v>35</v>
      </c>
      <c r="N271" s="359">
        <v>24</v>
      </c>
      <c r="O271" s="359"/>
      <c r="P271" s="359">
        <v>11</v>
      </c>
      <c r="Q271" s="359">
        <f t="shared" si="203"/>
        <v>35</v>
      </c>
      <c r="R271" s="359">
        <v>24</v>
      </c>
      <c r="S271" s="359"/>
      <c r="T271" s="359">
        <v>11</v>
      </c>
    </row>
    <row r="272" spans="1:20" s="363" customFormat="1" ht="23.45" customHeight="1" outlineLevel="1">
      <c r="A272" s="246"/>
      <c r="B272" s="365" t="s">
        <v>354</v>
      </c>
      <c r="C272" s="255" t="s">
        <v>354</v>
      </c>
      <c r="D272" s="258" t="s">
        <v>18</v>
      </c>
      <c r="E272" s="359">
        <f t="shared" si="344"/>
        <v>4</v>
      </c>
      <c r="F272" s="359">
        <v>3</v>
      </c>
      <c r="G272" s="359"/>
      <c r="H272" s="359">
        <v>1</v>
      </c>
      <c r="I272" s="359">
        <f t="shared" si="201"/>
        <v>4</v>
      </c>
      <c r="J272" s="359">
        <v>3</v>
      </c>
      <c r="K272" s="359"/>
      <c r="L272" s="359">
        <v>1</v>
      </c>
      <c r="M272" s="359">
        <f t="shared" si="202"/>
        <v>4</v>
      </c>
      <c r="N272" s="359">
        <v>3</v>
      </c>
      <c r="O272" s="359"/>
      <c r="P272" s="359">
        <v>1</v>
      </c>
      <c r="Q272" s="359">
        <f t="shared" si="203"/>
        <v>4</v>
      </c>
      <c r="R272" s="359">
        <v>3</v>
      </c>
      <c r="S272" s="359"/>
      <c r="T272" s="359">
        <v>1</v>
      </c>
    </row>
    <row r="273" spans="1:20" s="363" customFormat="1" ht="60" customHeight="1" outlineLevel="1">
      <c r="A273" s="246"/>
      <c r="B273" s="255" t="s">
        <v>575</v>
      </c>
      <c r="C273" s="255" t="s">
        <v>592</v>
      </c>
      <c r="D273" s="256" t="s">
        <v>429</v>
      </c>
      <c r="E273" s="257">
        <f t="shared" ref="E273:E304" si="377">F273+G273+H273</f>
        <v>33</v>
      </c>
      <c r="F273" s="257">
        <v>33</v>
      </c>
      <c r="G273" s="257">
        <v>0</v>
      </c>
      <c r="H273" s="257">
        <v>0</v>
      </c>
      <c r="I273" s="257">
        <f t="shared" si="201"/>
        <v>33</v>
      </c>
      <c r="J273" s="257">
        <v>33</v>
      </c>
      <c r="K273" s="257">
        <v>0</v>
      </c>
      <c r="L273" s="257">
        <v>0</v>
      </c>
      <c r="M273" s="257">
        <f t="shared" si="202"/>
        <v>33</v>
      </c>
      <c r="N273" s="257">
        <v>33</v>
      </c>
      <c r="O273" s="257">
        <v>0</v>
      </c>
      <c r="P273" s="257">
        <v>0</v>
      </c>
      <c r="Q273" s="257">
        <f t="shared" si="203"/>
        <v>33</v>
      </c>
      <c r="R273" s="257">
        <v>33</v>
      </c>
      <c r="S273" s="257">
        <v>0</v>
      </c>
      <c r="T273" s="257">
        <v>0</v>
      </c>
    </row>
    <row r="274" spans="1:20" s="363" customFormat="1" ht="28.5" customHeight="1" outlineLevel="1">
      <c r="A274" s="246"/>
      <c r="B274" s="365" t="s">
        <v>354</v>
      </c>
      <c r="C274" s="255" t="s">
        <v>354</v>
      </c>
      <c r="D274" s="258" t="s">
        <v>16</v>
      </c>
      <c r="E274" s="359">
        <f t="shared" si="377"/>
        <v>8</v>
      </c>
      <c r="F274" s="359">
        <f t="shared" ref="F274:H274" si="378">F275+F276</f>
        <v>8</v>
      </c>
      <c r="G274" s="359">
        <f t="shared" si="378"/>
        <v>0</v>
      </c>
      <c r="H274" s="359">
        <f t="shared" si="378"/>
        <v>0</v>
      </c>
      <c r="I274" s="359">
        <f t="shared" si="201"/>
        <v>8</v>
      </c>
      <c r="J274" s="359">
        <f t="shared" ref="J274:L274" si="379">J275+J276</f>
        <v>8</v>
      </c>
      <c r="K274" s="359">
        <f t="shared" si="379"/>
        <v>0</v>
      </c>
      <c r="L274" s="359">
        <f t="shared" si="379"/>
        <v>0</v>
      </c>
      <c r="M274" s="359">
        <f t="shared" si="202"/>
        <v>8</v>
      </c>
      <c r="N274" s="359">
        <f t="shared" ref="N274:P274" si="380">N275+N276</f>
        <v>8</v>
      </c>
      <c r="O274" s="359">
        <f t="shared" si="380"/>
        <v>0</v>
      </c>
      <c r="P274" s="359">
        <f t="shared" si="380"/>
        <v>0</v>
      </c>
      <c r="Q274" s="359">
        <f t="shared" si="203"/>
        <v>8</v>
      </c>
      <c r="R274" s="359">
        <f t="shared" ref="R274:T274" si="381">R275+R276</f>
        <v>8</v>
      </c>
      <c r="S274" s="359">
        <f t="shared" si="381"/>
        <v>0</v>
      </c>
      <c r="T274" s="359">
        <f t="shared" si="381"/>
        <v>0</v>
      </c>
    </row>
    <row r="275" spans="1:20" s="363" customFormat="1" ht="28.5" customHeight="1" outlineLevel="1">
      <c r="A275" s="246"/>
      <c r="B275" s="365" t="s">
        <v>354</v>
      </c>
      <c r="C275" s="255" t="s">
        <v>354</v>
      </c>
      <c r="D275" s="258" t="s">
        <v>17</v>
      </c>
      <c r="E275" s="359">
        <f t="shared" si="377"/>
        <v>8</v>
      </c>
      <c r="F275" s="359">
        <v>8</v>
      </c>
      <c r="G275" s="359"/>
      <c r="H275" s="359"/>
      <c r="I275" s="359">
        <f t="shared" si="201"/>
        <v>8</v>
      </c>
      <c r="J275" s="359">
        <v>8</v>
      </c>
      <c r="K275" s="359"/>
      <c r="L275" s="359"/>
      <c r="M275" s="359">
        <f t="shared" si="202"/>
        <v>8</v>
      </c>
      <c r="N275" s="359">
        <v>8</v>
      </c>
      <c r="O275" s="359"/>
      <c r="P275" s="359"/>
      <c r="Q275" s="359">
        <f t="shared" si="203"/>
        <v>8</v>
      </c>
      <c r="R275" s="359">
        <v>8</v>
      </c>
      <c r="S275" s="359"/>
      <c r="T275" s="359"/>
    </row>
    <row r="276" spans="1:20" s="363" customFormat="1" ht="23.45" customHeight="1" outlineLevel="1">
      <c r="A276" s="246"/>
      <c r="B276" s="365" t="s">
        <v>354</v>
      </c>
      <c r="C276" s="255" t="s">
        <v>354</v>
      </c>
      <c r="D276" s="258" t="s">
        <v>18</v>
      </c>
      <c r="E276" s="359">
        <f t="shared" si="377"/>
        <v>0</v>
      </c>
      <c r="F276" s="359"/>
      <c r="G276" s="359"/>
      <c r="H276" s="359"/>
      <c r="I276" s="359">
        <f t="shared" si="201"/>
        <v>0</v>
      </c>
      <c r="J276" s="359"/>
      <c r="K276" s="359"/>
      <c r="L276" s="359"/>
      <c r="M276" s="359">
        <f t="shared" si="202"/>
        <v>0</v>
      </c>
      <c r="N276" s="359"/>
      <c r="O276" s="359"/>
      <c r="P276" s="359"/>
      <c r="Q276" s="359">
        <f t="shared" si="203"/>
        <v>0</v>
      </c>
      <c r="R276" s="359"/>
      <c r="S276" s="359"/>
      <c r="T276" s="359"/>
    </row>
    <row r="277" spans="1:20" s="363" customFormat="1" ht="54" customHeight="1" outlineLevel="1">
      <c r="A277" s="246"/>
      <c r="B277" s="255" t="s">
        <v>576</v>
      </c>
      <c r="C277" s="255" t="s">
        <v>593</v>
      </c>
      <c r="D277" s="256" t="s">
        <v>430</v>
      </c>
      <c r="E277" s="257">
        <f t="shared" si="377"/>
        <v>2200</v>
      </c>
      <c r="F277" s="257">
        <v>1300</v>
      </c>
      <c r="G277" s="257">
        <v>0</v>
      </c>
      <c r="H277" s="257">
        <v>900</v>
      </c>
      <c r="I277" s="257">
        <f t="shared" si="201"/>
        <v>2200</v>
      </c>
      <c r="J277" s="257">
        <v>1300</v>
      </c>
      <c r="K277" s="257">
        <v>0</v>
      </c>
      <c r="L277" s="257">
        <v>900</v>
      </c>
      <c r="M277" s="257">
        <f t="shared" si="202"/>
        <v>2300</v>
      </c>
      <c r="N277" s="257">
        <v>1300</v>
      </c>
      <c r="O277" s="257">
        <v>0</v>
      </c>
      <c r="P277" s="257">
        <v>1000</v>
      </c>
      <c r="Q277" s="257">
        <f t="shared" si="203"/>
        <v>2400</v>
      </c>
      <c r="R277" s="257">
        <v>1300</v>
      </c>
      <c r="S277" s="257">
        <v>0</v>
      </c>
      <c r="T277" s="257">
        <v>1100</v>
      </c>
    </row>
    <row r="278" spans="1:20" s="363" customFormat="1" ht="28.5" customHeight="1" outlineLevel="1">
      <c r="A278" s="246"/>
      <c r="B278" s="365" t="s">
        <v>354</v>
      </c>
      <c r="C278" s="255" t="s">
        <v>354</v>
      </c>
      <c r="D278" s="258" t="s">
        <v>16</v>
      </c>
      <c r="E278" s="359">
        <f t="shared" si="377"/>
        <v>175</v>
      </c>
      <c r="F278" s="359">
        <f t="shared" ref="F278:H278" si="382">F279+F280</f>
        <v>175</v>
      </c>
      <c r="G278" s="359">
        <f t="shared" si="382"/>
        <v>0</v>
      </c>
      <c r="H278" s="359">
        <f t="shared" si="382"/>
        <v>0</v>
      </c>
      <c r="I278" s="359">
        <f t="shared" si="201"/>
        <v>175</v>
      </c>
      <c r="J278" s="359">
        <f t="shared" ref="J278:L278" si="383">J279+J280</f>
        <v>175</v>
      </c>
      <c r="K278" s="359">
        <f t="shared" si="383"/>
        <v>0</v>
      </c>
      <c r="L278" s="359">
        <f t="shared" si="383"/>
        <v>0</v>
      </c>
      <c r="M278" s="359">
        <f t="shared" si="202"/>
        <v>175</v>
      </c>
      <c r="N278" s="359">
        <f t="shared" ref="N278:P278" si="384">N279+N280</f>
        <v>175</v>
      </c>
      <c r="O278" s="359">
        <f t="shared" si="384"/>
        <v>0</v>
      </c>
      <c r="P278" s="359">
        <f t="shared" si="384"/>
        <v>0</v>
      </c>
      <c r="Q278" s="359">
        <f t="shared" si="203"/>
        <v>175</v>
      </c>
      <c r="R278" s="359">
        <f t="shared" ref="R278:T278" si="385">R279+R280</f>
        <v>175</v>
      </c>
      <c r="S278" s="359">
        <f t="shared" si="385"/>
        <v>0</v>
      </c>
      <c r="T278" s="359">
        <f t="shared" si="385"/>
        <v>0</v>
      </c>
    </row>
    <row r="279" spans="1:20" s="363" customFormat="1" ht="28.5" customHeight="1" outlineLevel="1">
      <c r="A279" s="246"/>
      <c r="B279" s="365" t="s">
        <v>354</v>
      </c>
      <c r="C279" s="255" t="s">
        <v>354</v>
      </c>
      <c r="D279" s="258" t="s">
        <v>17</v>
      </c>
      <c r="E279" s="359">
        <f t="shared" si="377"/>
        <v>55</v>
      </c>
      <c r="F279" s="359">
        <v>55</v>
      </c>
      <c r="G279" s="359"/>
      <c r="H279" s="359"/>
      <c r="I279" s="359">
        <f t="shared" si="201"/>
        <v>55</v>
      </c>
      <c r="J279" s="359">
        <v>55</v>
      </c>
      <c r="K279" s="359"/>
      <c r="L279" s="359"/>
      <c r="M279" s="359">
        <f t="shared" si="202"/>
        <v>55</v>
      </c>
      <c r="N279" s="359">
        <v>55</v>
      </c>
      <c r="O279" s="359"/>
      <c r="P279" s="359"/>
      <c r="Q279" s="359">
        <f t="shared" si="203"/>
        <v>55</v>
      </c>
      <c r="R279" s="359">
        <v>55</v>
      </c>
      <c r="S279" s="359"/>
      <c r="T279" s="359"/>
    </row>
    <row r="280" spans="1:20" s="363" customFormat="1" ht="23.45" customHeight="1" outlineLevel="1">
      <c r="A280" s="246"/>
      <c r="B280" s="365" t="s">
        <v>354</v>
      </c>
      <c r="C280" s="255" t="s">
        <v>354</v>
      </c>
      <c r="D280" s="258" t="s">
        <v>18</v>
      </c>
      <c r="E280" s="359">
        <f t="shared" si="377"/>
        <v>120</v>
      </c>
      <c r="F280" s="359">
        <v>120</v>
      </c>
      <c r="G280" s="359"/>
      <c r="H280" s="359"/>
      <c r="I280" s="359">
        <f t="shared" si="201"/>
        <v>120</v>
      </c>
      <c r="J280" s="359">
        <v>120</v>
      </c>
      <c r="K280" s="359"/>
      <c r="L280" s="359"/>
      <c r="M280" s="359">
        <f t="shared" si="202"/>
        <v>120</v>
      </c>
      <c r="N280" s="359">
        <v>120</v>
      </c>
      <c r="O280" s="359"/>
      <c r="P280" s="359"/>
      <c r="Q280" s="359">
        <f t="shared" si="203"/>
        <v>120</v>
      </c>
      <c r="R280" s="359">
        <v>120</v>
      </c>
      <c r="S280" s="359"/>
      <c r="T280" s="359"/>
    </row>
    <row r="281" spans="1:20" s="363" customFormat="1" ht="51.75" customHeight="1" outlineLevel="1">
      <c r="A281" s="246"/>
      <c r="B281" s="255" t="s">
        <v>577</v>
      </c>
      <c r="C281" s="255" t="s">
        <v>594</v>
      </c>
      <c r="D281" s="256" t="s">
        <v>431</v>
      </c>
      <c r="E281" s="257">
        <f t="shared" si="377"/>
        <v>450</v>
      </c>
      <c r="F281" s="257">
        <v>320</v>
      </c>
      <c r="G281" s="257">
        <v>0</v>
      </c>
      <c r="H281" s="257">
        <v>130</v>
      </c>
      <c r="I281" s="257">
        <f t="shared" si="201"/>
        <v>450</v>
      </c>
      <c r="J281" s="257">
        <v>320</v>
      </c>
      <c r="K281" s="257">
        <v>0</v>
      </c>
      <c r="L281" s="257">
        <v>130</v>
      </c>
      <c r="M281" s="257">
        <f t="shared" si="202"/>
        <v>450</v>
      </c>
      <c r="N281" s="257">
        <v>320</v>
      </c>
      <c r="O281" s="257">
        <v>0</v>
      </c>
      <c r="P281" s="257">
        <v>130</v>
      </c>
      <c r="Q281" s="257">
        <f t="shared" si="203"/>
        <v>450</v>
      </c>
      <c r="R281" s="257">
        <v>320</v>
      </c>
      <c r="S281" s="257">
        <v>0</v>
      </c>
      <c r="T281" s="257">
        <v>130</v>
      </c>
    </row>
    <row r="282" spans="1:20" s="363" customFormat="1" ht="28.5" customHeight="1" outlineLevel="1">
      <c r="A282" s="246"/>
      <c r="B282" s="365" t="s">
        <v>354</v>
      </c>
      <c r="C282" s="255" t="s">
        <v>354</v>
      </c>
      <c r="D282" s="258" t="s">
        <v>16</v>
      </c>
      <c r="E282" s="359">
        <f t="shared" si="377"/>
        <v>163</v>
      </c>
      <c r="F282" s="359">
        <f t="shared" ref="F282:H282" si="386">F283+F284</f>
        <v>98</v>
      </c>
      <c r="G282" s="359">
        <f t="shared" si="386"/>
        <v>0</v>
      </c>
      <c r="H282" s="359">
        <f t="shared" si="386"/>
        <v>65</v>
      </c>
      <c r="I282" s="359">
        <f t="shared" si="201"/>
        <v>163</v>
      </c>
      <c r="J282" s="359">
        <f t="shared" ref="J282:L282" si="387">J283+J284</f>
        <v>98</v>
      </c>
      <c r="K282" s="359">
        <f t="shared" si="387"/>
        <v>0</v>
      </c>
      <c r="L282" s="359">
        <f t="shared" si="387"/>
        <v>65</v>
      </c>
      <c r="M282" s="359">
        <f t="shared" si="202"/>
        <v>163</v>
      </c>
      <c r="N282" s="359">
        <f t="shared" ref="N282:P282" si="388">N283+N284</f>
        <v>98</v>
      </c>
      <c r="O282" s="359">
        <f t="shared" si="388"/>
        <v>0</v>
      </c>
      <c r="P282" s="359">
        <f t="shared" si="388"/>
        <v>65</v>
      </c>
      <c r="Q282" s="359">
        <f t="shared" si="203"/>
        <v>163</v>
      </c>
      <c r="R282" s="359">
        <f t="shared" ref="R282:T282" si="389">R283+R284</f>
        <v>98</v>
      </c>
      <c r="S282" s="359">
        <f t="shared" si="389"/>
        <v>0</v>
      </c>
      <c r="T282" s="359">
        <f t="shared" si="389"/>
        <v>65</v>
      </c>
    </row>
    <row r="283" spans="1:20" s="363" customFormat="1" ht="28.5" customHeight="1" outlineLevel="1">
      <c r="A283" s="246"/>
      <c r="B283" s="365" t="s">
        <v>354</v>
      </c>
      <c r="C283" s="255" t="s">
        <v>354</v>
      </c>
      <c r="D283" s="258" t="s">
        <v>17</v>
      </c>
      <c r="E283" s="359">
        <f t="shared" si="377"/>
        <v>63</v>
      </c>
      <c r="F283" s="359">
        <v>48</v>
      </c>
      <c r="G283" s="359"/>
      <c r="H283" s="359">
        <v>15</v>
      </c>
      <c r="I283" s="359">
        <f t="shared" si="201"/>
        <v>63</v>
      </c>
      <c r="J283" s="359">
        <v>48</v>
      </c>
      <c r="K283" s="359"/>
      <c r="L283" s="359">
        <v>15</v>
      </c>
      <c r="M283" s="359">
        <f t="shared" si="202"/>
        <v>63</v>
      </c>
      <c r="N283" s="359">
        <v>48</v>
      </c>
      <c r="O283" s="359"/>
      <c r="P283" s="359">
        <v>15</v>
      </c>
      <c r="Q283" s="359">
        <f t="shared" si="203"/>
        <v>63</v>
      </c>
      <c r="R283" s="359">
        <v>48</v>
      </c>
      <c r="S283" s="359"/>
      <c r="T283" s="359">
        <v>15</v>
      </c>
    </row>
    <row r="284" spans="1:20" s="363" customFormat="1" ht="23.45" customHeight="1" outlineLevel="1">
      <c r="A284" s="246"/>
      <c r="B284" s="365" t="s">
        <v>354</v>
      </c>
      <c r="C284" s="255" t="s">
        <v>354</v>
      </c>
      <c r="D284" s="258" t="s">
        <v>18</v>
      </c>
      <c r="E284" s="359">
        <f t="shared" si="377"/>
        <v>100</v>
      </c>
      <c r="F284" s="359">
        <v>50</v>
      </c>
      <c r="G284" s="359"/>
      <c r="H284" s="359">
        <v>50</v>
      </c>
      <c r="I284" s="359">
        <f t="shared" si="201"/>
        <v>100</v>
      </c>
      <c r="J284" s="359">
        <v>50</v>
      </c>
      <c r="K284" s="359"/>
      <c r="L284" s="359">
        <v>50</v>
      </c>
      <c r="M284" s="359">
        <f t="shared" si="202"/>
        <v>100</v>
      </c>
      <c r="N284" s="359">
        <v>50</v>
      </c>
      <c r="O284" s="359"/>
      <c r="P284" s="359">
        <v>50</v>
      </c>
      <c r="Q284" s="359">
        <f t="shared" si="203"/>
        <v>100</v>
      </c>
      <c r="R284" s="359">
        <v>50</v>
      </c>
      <c r="S284" s="359"/>
      <c r="T284" s="359">
        <v>50</v>
      </c>
    </row>
    <row r="285" spans="1:20" s="363" customFormat="1" ht="39.75" customHeight="1" outlineLevel="1">
      <c r="A285" s="246"/>
      <c r="B285" s="255" t="s">
        <v>578</v>
      </c>
      <c r="C285" s="255" t="s">
        <v>595</v>
      </c>
      <c r="D285" s="256" t="s">
        <v>432</v>
      </c>
      <c r="E285" s="257">
        <f t="shared" si="377"/>
        <v>2410</v>
      </c>
      <c r="F285" s="257">
        <v>2350</v>
      </c>
      <c r="G285" s="257">
        <v>0</v>
      </c>
      <c r="H285" s="257">
        <v>60</v>
      </c>
      <c r="I285" s="257">
        <f t="shared" si="201"/>
        <v>2410</v>
      </c>
      <c r="J285" s="257">
        <v>2350</v>
      </c>
      <c r="K285" s="257">
        <v>0</v>
      </c>
      <c r="L285" s="257">
        <v>60</v>
      </c>
      <c r="M285" s="257">
        <f t="shared" si="202"/>
        <v>2410</v>
      </c>
      <c r="N285" s="257">
        <v>2350</v>
      </c>
      <c r="O285" s="257">
        <v>0</v>
      </c>
      <c r="P285" s="257">
        <v>60</v>
      </c>
      <c r="Q285" s="257">
        <f t="shared" si="203"/>
        <v>2410</v>
      </c>
      <c r="R285" s="257">
        <v>2350</v>
      </c>
      <c r="S285" s="257">
        <v>0</v>
      </c>
      <c r="T285" s="257">
        <v>60</v>
      </c>
    </row>
    <row r="286" spans="1:20" s="363" customFormat="1" ht="28.5" customHeight="1" outlineLevel="1">
      <c r="A286" s="246"/>
      <c r="B286" s="365" t="s">
        <v>354</v>
      </c>
      <c r="C286" s="255" t="s">
        <v>354</v>
      </c>
      <c r="D286" s="258" t="s">
        <v>16</v>
      </c>
      <c r="E286" s="359">
        <f t="shared" si="377"/>
        <v>63</v>
      </c>
      <c r="F286" s="359">
        <f>F287+F288</f>
        <v>58</v>
      </c>
      <c r="G286" s="359">
        <f t="shared" ref="G286:H286" si="390">G287+G288</f>
        <v>0</v>
      </c>
      <c r="H286" s="359">
        <f t="shared" si="390"/>
        <v>5</v>
      </c>
      <c r="I286" s="359">
        <f t="shared" si="201"/>
        <v>63</v>
      </c>
      <c r="J286" s="359">
        <f>J287+J288</f>
        <v>58</v>
      </c>
      <c r="K286" s="359">
        <f t="shared" ref="K286:L286" si="391">K287+K288</f>
        <v>0</v>
      </c>
      <c r="L286" s="359">
        <f t="shared" si="391"/>
        <v>5</v>
      </c>
      <c r="M286" s="359">
        <f t="shared" si="202"/>
        <v>63</v>
      </c>
      <c r="N286" s="359">
        <f>N287+N288</f>
        <v>58</v>
      </c>
      <c r="O286" s="359">
        <f t="shared" ref="O286:P286" si="392">O287+O288</f>
        <v>0</v>
      </c>
      <c r="P286" s="359">
        <f t="shared" si="392"/>
        <v>5</v>
      </c>
      <c r="Q286" s="359">
        <f t="shared" si="203"/>
        <v>63</v>
      </c>
      <c r="R286" s="359">
        <f>R287+R288</f>
        <v>58</v>
      </c>
      <c r="S286" s="359">
        <f t="shared" ref="S286:T286" si="393">S287+S288</f>
        <v>0</v>
      </c>
      <c r="T286" s="359">
        <f t="shared" si="393"/>
        <v>5</v>
      </c>
    </row>
    <row r="287" spans="1:20" s="363" customFormat="1" ht="28.5" customHeight="1" outlineLevel="1">
      <c r="A287" s="246"/>
      <c r="B287" s="365" t="s">
        <v>354</v>
      </c>
      <c r="C287" s="255" t="s">
        <v>354</v>
      </c>
      <c r="D287" s="258" t="s">
        <v>17</v>
      </c>
      <c r="E287" s="359">
        <f t="shared" si="377"/>
        <v>53</v>
      </c>
      <c r="F287" s="359">
        <f>66-13</f>
        <v>53</v>
      </c>
      <c r="G287" s="359"/>
      <c r="H287" s="359"/>
      <c r="I287" s="359">
        <f t="shared" si="201"/>
        <v>53</v>
      </c>
      <c r="J287" s="359">
        <f>66-13</f>
        <v>53</v>
      </c>
      <c r="K287" s="359"/>
      <c r="L287" s="359"/>
      <c r="M287" s="359">
        <f t="shared" si="202"/>
        <v>53</v>
      </c>
      <c r="N287" s="359">
        <f>66-13</f>
        <v>53</v>
      </c>
      <c r="O287" s="359"/>
      <c r="P287" s="359"/>
      <c r="Q287" s="359">
        <f t="shared" si="203"/>
        <v>53</v>
      </c>
      <c r="R287" s="359">
        <f>66-13</f>
        <v>53</v>
      </c>
      <c r="S287" s="359"/>
      <c r="T287" s="359"/>
    </row>
    <row r="288" spans="1:20" s="363" customFormat="1" ht="23.45" customHeight="1" outlineLevel="1">
      <c r="A288" s="246"/>
      <c r="B288" s="365" t="s">
        <v>354</v>
      </c>
      <c r="C288" s="255" t="s">
        <v>354</v>
      </c>
      <c r="D288" s="258" t="s">
        <v>18</v>
      </c>
      <c r="E288" s="359">
        <f t="shared" si="377"/>
        <v>10</v>
      </c>
      <c r="F288" s="359">
        <v>5</v>
      </c>
      <c r="G288" s="359"/>
      <c r="H288" s="359">
        <v>5</v>
      </c>
      <c r="I288" s="359">
        <f t="shared" si="201"/>
        <v>10</v>
      </c>
      <c r="J288" s="359">
        <v>5</v>
      </c>
      <c r="K288" s="359"/>
      <c r="L288" s="359">
        <v>5</v>
      </c>
      <c r="M288" s="359">
        <f t="shared" si="202"/>
        <v>10</v>
      </c>
      <c r="N288" s="359">
        <v>5</v>
      </c>
      <c r="O288" s="359"/>
      <c r="P288" s="359">
        <v>5</v>
      </c>
      <c r="Q288" s="359">
        <f t="shared" si="203"/>
        <v>10</v>
      </c>
      <c r="R288" s="359">
        <v>5</v>
      </c>
      <c r="S288" s="359"/>
      <c r="T288" s="359">
        <v>5</v>
      </c>
    </row>
    <row r="289" spans="1:20" s="363" customFormat="1" ht="38.25" customHeight="1">
      <c r="A289" s="246"/>
      <c r="B289" s="266" t="s">
        <v>339</v>
      </c>
      <c r="C289" s="266">
        <v>10</v>
      </c>
      <c r="D289" s="252" t="s">
        <v>745</v>
      </c>
      <c r="E289" s="253">
        <f t="shared" si="377"/>
        <v>77856</v>
      </c>
      <c r="F289" s="253">
        <f>F293+F485</f>
        <v>67748</v>
      </c>
      <c r="G289" s="253">
        <f t="shared" ref="G289:H289" si="394">G293+G485</f>
        <v>0</v>
      </c>
      <c r="H289" s="253">
        <f t="shared" si="394"/>
        <v>10108</v>
      </c>
      <c r="I289" s="253">
        <f t="shared" si="201"/>
        <v>73239</v>
      </c>
      <c r="J289" s="253">
        <f>J293+J485</f>
        <v>63131</v>
      </c>
      <c r="K289" s="253">
        <f t="shared" ref="K289:L289" si="395">K293+K485</f>
        <v>0</v>
      </c>
      <c r="L289" s="253">
        <f t="shared" si="395"/>
        <v>10108</v>
      </c>
      <c r="M289" s="253">
        <f t="shared" si="202"/>
        <v>73239</v>
      </c>
      <c r="N289" s="253">
        <f>N293+N485</f>
        <v>63131</v>
      </c>
      <c r="O289" s="253">
        <f t="shared" ref="O289:P289" si="396">O293+O485</f>
        <v>0</v>
      </c>
      <c r="P289" s="253">
        <f t="shared" si="396"/>
        <v>10108</v>
      </c>
      <c r="Q289" s="253">
        <f t="shared" si="203"/>
        <v>73239</v>
      </c>
      <c r="R289" s="253">
        <f>R293+R485</f>
        <v>63131</v>
      </c>
      <c r="S289" s="253">
        <f t="shared" ref="S289:T289" si="397">S293+S485</f>
        <v>0</v>
      </c>
      <c r="T289" s="253">
        <f t="shared" si="397"/>
        <v>10108</v>
      </c>
    </row>
    <row r="290" spans="1:20" s="363" customFormat="1" ht="18" customHeight="1">
      <c r="A290" s="246"/>
      <c r="B290" s="371" t="s">
        <v>354</v>
      </c>
      <c r="C290" s="266" t="s">
        <v>354</v>
      </c>
      <c r="D290" s="254" t="s">
        <v>16</v>
      </c>
      <c r="E290" s="372">
        <f t="shared" si="377"/>
        <v>4889</v>
      </c>
      <c r="F290" s="372">
        <f t="shared" ref="F290:H290" si="398">F291+F292</f>
        <v>4253</v>
      </c>
      <c r="G290" s="372">
        <f t="shared" si="398"/>
        <v>0</v>
      </c>
      <c r="H290" s="372">
        <f t="shared" si="398"/>
        <v>636</v>
      </c>
      <c r="I290" s="372">
        <f t="shared" si="201"/>
        <v>4889</v>
      </c>
      <c r="J290" s="372">
        <f t="shared" ref="J290:L290" si="399">J291+J292</f>
        <v>4253</v>
      </c>
      <c r="K290" s="372">
        <f t="shared" si="399"/>
        <v>0</v>
      </c>
      <c r="L290" s="372">
        <f t="shared" si="399"/>
        <v>636</v>
      </c>
      <c r="M290" s="372">
        <f t="shared" si="202"/>
        <v>4889</v>
      </c>
      <c r="N290" s="372">
        <f t="shared" ref="N290:P290" si="400">N291+N292</f>
        <v>4253</v>
      </c>
      <c r="O290" s="372">
        <f t="shared" si="400"/>
        <v>0</v>
      </c>
      <c r="P290" s="372">
        <f t="shared" si="400"/>
        <v>636</v>
      </c>
      <c r="Q290" s="372">
        <f t="shared" si="203"/>
        <v>4889</v>
      </c>
      <c r="R290" s="372">
        <f t="shared" ref="R290:T290" si="401">R291+R292</f>
        <v>4253</v>
      </c>
      <c r="S290" s="372">
        <f t="shared" si="401"/>
        <v>0</v>
      </c>
      <c r="T290" s="372">
        <f t="shared" si="401"/>
        <v>636</v>
      </c>
    </row>
    <row r="291" spans="1:20" s="363" customFormat="1" ht="18" customHeight="1">
      <c r="A291" s="246"/>
      <c r="B291" s="371" t="s">
        <v>354</v>
      </c>
      <c r="C291" s="266" t="s">
        <v>354</v>
      </c>
      <c r="D291" s="254" t="s">
        <v>17</v>
      </c>
      <c r="E291" s="372">
        <f t="shared" si="377"/>
        <v>3375</v>
      </c>
      <c r="F291" s="372">
        <f>F295</f>
        <v>3357</v>
      </c>
      <c r="G291" s="372">
        <f t="shared" ref="G291:H292" si="402">G295</f>
        <v>0</v>
      </c>
      <c r="H291" s="372">
        <f t="shared" si="402"/>
        <v>18</v>
      </c>
      <c r="I291" s="372">
        <f t="shared" si="201"/>
        <v>3375</v>
      </c>
      <c r="J291" s="372">
        <f>J295</f>
        <v>3357</v>
      </c>
      <c r="K291" s="372">
        <f t="shared" ref="K291:L292" si="403">K295</f>
        <v>0</v>
      </c>
      <c r="L291" s="372">
        <f t="shared" si="403"/>
        <v>18</v>
      </c>
      <c r="M291" s="372">
        <f t="shared" si="202"/>
        <v>3375</v>
      </c>
      <c r="N291" s="372">
        <f>N295</f>
        <v>3357</v>
      </c>
      <c r="O291" s="372">
        <f t="shared" ref="O291:P292" si="404">O295</f>
        <v>0</v>
      </c>
      <c r="P291" s="372">
        <f t="shared" si="404"/>
        <v>18</v>
      </c>
      <c r="Q291" s="372">
        <f t="shared" si="203"/>
        <v>3375</v>
      </c>
      <c r="R291" s="372">
        <f>R295</f>
        <v>3357</v>
      </c>
      <c r="S291" s="372">
        <f t="shared" ref="S291:T292" si="405">S295</f>
        <v>0</v>
      </c>
      <c r="T291" s="372">
        <f t="shared" si="405"/>
        <v>18</v>
      </c>
    </row>
    <row r="292" spans="1:20" s="363" customFormat="1" ht="24" customHeight="1">
      <c r="A292" s="263"/>
      <c r="B292" s="364" t="s">
        <v>354</v>
      </c>
      <c r="C292" s="267" t="s">
        <v>354</v>
      </c>
      <c r="D292" s="254" t="s">
        <v>18</v>
      </c>
      <c r="E292" s="358">
        <f t="shared" si="377"/>
        <v>1514</v>
      </c>
      <c r="F292" s="372">
        <f>F296</f>
        <v>896</v>
      </c>
      <c r="G292" s="372">
        <f t="shared" si="402"/>
        <v>0</v>
      </c>
      <c r="H292" s="372">
        <f t="shared" si="402"/>
        <v>618</v>
      </c>
      <c r="I292" s="358">
        <f t="shared" si="201"/>
        <v>1514</v>
      </c>
      <c r="J292" s="358">
        <f>J296</f>
        <v>896</v>
      </c>
      <c r="K292" s="358">
        <f t="shared" si="403"/>
        <v>0</v>
      </c>
      <c r="L292" s="358">
        <f t="shared" si="403"/>
        <v>618</v>
      </c>
      <c r="M292" s="358">
        <f t="shared" si="202"/>
        <v>1514</v>
      </c>
      <c r="N292" s="358">
        <f>N296</f>
        <v>896</v>
      </c>
      <c r="O292" s="358">
        <f t="shared" si="404"/>
        <v>0</v>
      </c>
      <c r="P292" s="358">
        <f t="shared" si="404"/>
        <v>618</v>
      </c>
      <c r="Q292" s="358">
        <f t="shared" si="203"/>
        <v>1514</v>
      </c>
      <c r="R292" s="358">
        <f>R296</f>
        <v>896</v>
      </c>
      <c r="S292" s="358">
        <f t="shared" si="405"/>
        <v>0</v>
      </c>
      <c r="T292" s="358">
        <f t="shared" si="405"/>
        <v>618</v>
      </c>
    </row>
    <row r="293" spans="1:20" s="363" customFormat="1" ht="24" customHeight="1">
      <c r="A293" s="246"/>
      <c r="B293" s="255" t="s">
        <v>413</v>
      </c>
      <c r="C293" s="255">
        <v>10.1</v>
      </c>
      <c r="D293" s="256" t="s">
        <v>434</v>
      </c>
      <c r="E293" s="257">
        <f t="shared" si="377"/>
        <v>64710</v>
      </c>
      <c r="F293" s="257">
        <f>F297+F313+F317+F321+F325+F329+F333+F337+F341+F345+F349+F353+F357+F361+F365+F369+F373+F377+F381+F385+F389+F393+F397+F401+F405+F409+F413+F417+F421+F425+F429+F433+F437+F441+F445+F449+F453+F457+F461+F465+F469+F473+F477+F481</f>
        <v>54602</v>
      </c>
      <c r="G293" s="257">
        <f>G297+G313+G317+G321+G325+G329+G333+G337+G341+G345+G349+G353+G357+G361+G365+G369+G373+G377+G381+G385+G389+G393+G397+G401+G405+G409+G413+G417+G421+G425+G429+G433+G437+G441+G445+G449+G453+G457+G461+G465+G469+G473+G477+G481</f>
        <v>0</v>
      </c>
      <c r="H293" s="257">
        <f>H297+H313+H317+H321+H325+H329+H333+H337+H341+H345+H349+H353+H357+H361+H365+H369+H373+H377+H381+H385+H389+H393+H397+H401+H405+H409+H413+H417+H421+H425+H429+H433+H437+H441+H445+H449+H453+H457+H461+H465+H469+H473+H477+H481</f>
        <v>10108</v>
      </c>
      <c r="I293" s="257">
        <f t="shared" si="201"/>
        <v>60093</v>
      </c>
      <c r="J293" s="257">
        <f>J297+J313+J317+J321+J325+J329+J333+J337+J341+J345+J349+J353+J357+J361+J365+J369+J373+J377+J381+J385+J389+J393+J397+J401+J405+J409+J413+J417+J421+J425+J429+J433+J437+J441+J445+J449+J453+J457+J461+J465+J469+J473+J477+J481</f>
        <v>49985</v>
      </c>
      <c r="K293" s="257">
        <f t="shared" ref="K293:L293" si="406">K297+K313+K317+K321+K325+K329+K333+K337+K341+K345+K349+K353+K357+K361+K365+K369+K373+K377+K381+K385+K389+K393+K397+K401+K405+K409+K413+K417+K421+K425+K429+K433+K437+K441+K445+K449+K453+K457+K461+K465+K469+K473+K477+K481</f>
        <v>0</v>
      </c>
      <c r="L293" s="257">
        <f t="shared" si="406"/>
        <v>10108</v>
      </c>
      <c r="M293" s="257">
        <f t="shared" si="202"/>
        <v>60093</v>
      </c>
      <c r="N293" s="257">
        <f>N297+N313+N317+N321+N325+N329+N333+N337+N341+N345+N349+N353+N357+N361+N365+N369+N373+N377+N381+N385+N389+N393+N397+N401+N405+N409+N413+N417+N421+N425+N429+N433+N437+N441+N445+N449+N453+N457+N461+N465+N469+N473+N477+N481</f>
        <v>49985</v>
      </c>
      <c r="O293" s="257">
        <f t="shared" ref="O293:P293" si="407">O297+O313+O317+O321+O325+O329+O333+O337+O341+O345+O349+O353+O357+O361+O365+O369+O373+O377+O381+O385+O389+O393+O397+O401+O405+O409+O413+O417+O421+O425+O429+O433+O437+O441+O445+O449+O453+O457+O461+O465+O469+O473+O477+O481</f>
        <v>0</v>
      </c>
      <c r="P293" s="257">
        <f t="shared" si="407"/>
        <v>10108</v>
      </c>
      <c r="Q293" s="257">
        <f t="shared" si="203"/>
        <v>60093</v>
      </c>
      <c r="R293" s="257">
        <f>R297+R313+R317+R321+R325+R329+R333+R337+R341+R345+R349+R353+R357+R361+R365+R369+R373+R377+R381+R385+R389+R393+R397+R401+R405+R409+R413+R417+R421+R425+R429+R433+R437+R441+R445+R449+R453+R457+R461+R465+R469+R473+R477+R481</f>
        <v>49985</v>
      </c>
      <c r="S293" s="257">
        <f t="shared" ref="S293:T293" si="408">S297+S313+S317+S321+S325+S329+S333+S337+S341+S345+S349+S353+S357+S361+S365+S369+S373+S377+S381+S385+S389+S393+S397+S401+S405+S409+S413+S417+S421+S425+S429+S433+S437+S441+S445+S449+S453+S457+S461+S465+S469+S473+S477+S481</f>
        <v>0</v>
      </c>
      <c r="T293" s="257">
        <f t="shared" si="408"/>
        <v>10108</v>
      </c>
    </row>
    <row r="294" spans="1:20" s="363" customFormat="1" ht="24" customHeight="1">
      <c r="A294" s="246"/>
      <c r="B294" s="365" t="s">
        <v>354</v>
      </c>
      <c r="C294" s="255" t="s">
        <v>354</v>
      </c>
      <c r="D294" s="258" t="s">
        <v>16</v>
      </c>
      <c r="E294" s="359">
        <f t="shared" si="377"/>
        <v>4889</v>
      </c>
      <c r="F294" s="359">
        <f t="shared" ref="F294:H294" si="409">F295+F296</f>
        <v>4253</v>
      </c>
      <c r="G294" s="359">
        <f t="shared" si="409"/>
        <v>0</v>
      </c>
      <c r="H294" s="359">
        <f t="shared" si="409"/>
        <v>636</v>
      </c>
      <c r="I294" s="359">
        <f t="shared" si="201"/>
        <v>4889</v>
      </c>
      <c r="J294" s="359">
        <f t="shared" ref="J294:L294" si="410">J295+J296</f>
        <v>4253</v>
      </c>
      <c r="K294" s="359">
        <f t="shared" si="410"/>
        <v>0</v>
      </c>
      <c r="L294" s="359">
        <f t="shared" si="410"/>
        <v>636</v>
      </c>
      <c r="M294" s="359">
        <f t="shared" si="202"/>
        <v>4889</v>
      </c>
      <c r="N294" s="359">
        <f t="shared" ref="N294:P294" si="411">N295+N296</f>
        <v>4253</v>
      </c>
      <c r="O294" s="359">
        <f t="shared" si="411"/>
        <v>0</v>
      </c>
      <c r="P294" s="359">
        <f t="shared" si="411"/>
        <v>636</v>
      </c>
      <c r="Q294" s="359">
        <f t="shared" si="203"/>
        <v>4889</v>
      </c>
      <c r="R294" s="359">
        <f t="shared" ref="R294:T294" si="412">R295+R296</f>
        <v>4253</v>
      </c>
      <c r="S294" s="359">
        <f t="shared" si="412"/>
        <v>0</v>
      </c>
      <c r="T294" s="359">
        <f t="shared" si="412"/>
        <v>636</v>
      </c>
    </row>
    <row r="295" spans="1:20" s="363" customFormat="1" ht="24" customHeight="1">
      <c r="A295" s="263"/>
      <c r="B295" s="365" t="s">
        <v>354</v>
      </c>
      <c r="C295" s="255" t="s">
        <v>354</v>
      </c>
      <c r="D295" s="258" t="s">
        <v>17</v>
      </c>
      <c r="E295" s="359">
        <f t="shared" si="377"/>
        <v>3375</v>
      </c>
      <c r="F295" s="359">
        <f>F299+F315+F319+F323+F327+F331+F335+F339+F343+F347+F351+F355+F359+F363+F367+F371+F375+F379+F383+F387+F391+F395+F399+F403+F407+F411+F415+F419+F423+F427+F431+F435+F439+F443+F447+F451+F455+F459+F463+F467+F471+F475+F479+F483</f>
        <v>3357</v>
      </c>
      <c r="G295" s="359">
        <f t="shared" ref="G295:H296" si="413">G299+G315+G319+G323+G327+G331+G335+G339+G343+G347+G351+G355+G359+G363+G367+G371+G375+G379+G383+G387+G391+G395+G399+G403+G407+G411+G415+G419+G423+G427+G431+G435+G439+G443+G447+G451+G455+G459+G463+G467+G471+G475+G479+G483</f>
        <v>0</v>
      </c>
      <c r="H295" s="359">
        <f t="shared" si="413"/>
        <v>18</v>
      </c>
      <c r="I295" s="359">
        <f t="shared" si="201"/>
        <v>3375</v>
      </c>
      <c r="J295" s="359">
        <f>J299+J315+J319+J323+J327+J331+J335+J339+J343+J347+J351+J355+J359+J363+J367+J371+J375+J379+J383+J387+J391+J395+J399+J403+J407+J411+J415+J419+J423+J427+J431+J435+J439+J443+J447+J451+J455+J459+J463+J467+J471+J475+J479+J483</f>
        <v>3357</v>
      </c>
      <c r="K295" s="359">
        <f t="shared" ref="K295:L296" si="414">K299+K315+K319+K323+K327+K331+K335+K339+K343+K347+K351+K355+K359+K363+K367+K371+K375+K379+K383+K387+K391+K395+K399+K403+K407+K411+K415+K419+K423+K427+K431+K435+K439+K443+K447+K451+K455+K459+K463+K467+K471+K475+K479+K483</f>
        <v>0</v>
      </c>
      <c r="L295" s="359">
        <f t="shared" si="414"/>
        <v>18</v>
      </c>
      <c r="M295" s="359">
        <f t="shared" si="202"/>
        <v>3375</v>
      </c>
      <c r="N295" s="359">
        <f>N299+N315+N319+N323+N327+N331+N335+N339+N343+N347+N351+N355+N359+N363+N367+N371+N375+N379+N383+N387+N391+N395+N399+N403+N407+N411+N415+N419+N423+N427+N431+N435+N439+N443+N447+N451+N455+N459+N463+N467+N471+N475+N479+N483</f>
        <v>3357</v>
      </c>
      <c r="O295" s="359">
        <f t="shared" ref="O295:P296" si="415">O299+O315+O319+O323+O327+O331+O335+O339+O343+O347+O351+O355+O359+O363+O367+O371+O375+O379+O383+O387+O391+O395+O399+O403+O407+O411+O415+O419+O423+O427+O431+O435+O439+O443+O447+O451+O455+O459+O463+O467+O471+O475+O479+O483</f>
        <v>0</v>
      </c>
      <c r="P295" s="359">
        <f t="shared" si="415"/>
        <v>18</v>
      </c>
      <c r="Q295" s="359">
        <f t="shared" si="203"/>
        <v>3375</v>
      </c>
      <c r="R295" s="359">
        <f>R299+R315+R319+R323+R327+R331+R335+R339+R343+R347+R351+R355+R359+R363+R367+R371+R375+R379+R383+R387+R391+R395+R399+R403+R407+R411+R415+R419+R423+R427+R431+R435+R439+R443+R447+R451+R455+R459+R463+R467+R471+R475+R479+R483</f>
        <v>3357</v>
      </c>
      <c r="S295" s="359">
        <f t="shared" ref="S295:T296" si="416">S299+S315+S319+S323+S327+S331+S335+S339+S343+S347+S351+S355+S359+S363+S367+S371+S375+S379+S383+S387+S391+S395+S399+S403+S407+S411+S415+S419+S423+S427+S431+S435+S439+S443+S447+S451+S455+S459+S463+S467+S471+S475+S479+S483</f>
        <v>0</v>
      </c>
      <c r="T295" s="359">
        <f t="shared" si="416"/>
        <v>18</v>
      </c>
    </row>
    <row r="296" spans="1:20" s="363" customFormat="1" ht="24" customHeight="1">
      <c r="A296" s="263"/>
      <c r="B296" s="365" t="s">
        <v>354</v>
      </c>
      <c r="C296" s="255" t="s">
        <v>354</v>
      </c>
      <c r="D296" s="258" t="s">
        <v>18</v>
      </c>
      <c r="E296" s="359">
        <f t="shared" si="377"/>
        <v>1514</v>
      </c>
      <c r="F296" s="359">
        <f>F300+F316+F320+F324+F328+F332+F336+F340+F344+F348+F352+F356+F360+F364+F368+F372+F376+F380+F384+F388+F392+F396+F400+F404+F408+F412+F416+F420+F424+F428+F432+F436+F440+F444+F448+F452+F456+F460+F464+F468+F472+F476+F480+F484</f>
        <v>896</v>
      </c>
      <c r="G296" s="359">
        <f t="shared" si="413"/>
        <v>0</v>
      </c>
      <c r="H296" s="359">
        <f t="shared" si="413"/>
        <v>618</v>
      </c>
      <c r="I296" s="359">
        <f t="shared" si="201"/>
        <v>1514</v>
      </c>
      <c r="J296" s="359">
        <f>J300+J316+J320+J324+J328+J332+J336+J340+J344+J348+J352+J356+J360+J364+J368+J372+J376+J380+J384+J388+J392+J396+J400+J404+J408+J412+J416+J420+J424+J428+J432+J436+J440+J444+J448+J452+J456+J460+J464+J468+J472+J476+J480+J484</f>
        <v>896</v>
      </c>
      <c r="K296" s="359">
        <f t="shared" si="414"/>
        <v>0</v>
      </c>
      <c r="L296" s="359">
        <f t="shared" si="414"/>
        <v>618</v>
      </c>
      <c r="M296" s="359">
        <f t="shared" si="202"/>
        <v>1514</v>
      </c>
      <c r="N296" s="359">
        <f>N300+N316+N320+N324+N328+N332+N336+N340+N344+N348+N352+N356+N360+N364+N368+N372+N376+N380+N384+N388+N392+N396+N400+N404+N408+N412+N416+N420+N424+N428+N432+N436+N440+N444+N448+N452+N456+N460+N464+N468+N472+N476+N480+N484</f>
        <v>896</v>
      </c>
      <c r="O296" s="359">
        <f t="shared" si="415"/>
        <v>0</v>
      </c>
      <c r="P296" s="359">
        <f t="shared" si="415"/>
        <v>618</v>
      </c>
      <c r="Q296" s="359">
        <f t="shared" si="203"/>
        <v>1514</v>
      </c>
      <c r="R296" s="359">
        <f>R300+R316+R320+R324+R328+R332+R336+R340+R344+R348+R352+R356+R360+R364+R368+R372+R376+R380+R384+R388+R392+R396+R400+R404+R408+R412+R416+R420+R424+R428+R432+R436+R440+R444+R448+R452+R456+R460+R464+R468+R472+R476+R480+R484</f>
        <v>896</v>
      </c>
      <c r="S296" s="359">
        <f t="shared" si="416"/>
        <v>0</v>
      </c>
      <c r="T296" s="359">
        <f t="shared" si="416"/>
        <v>618</v>
      </c>
    </row>
    <row r="297" spans="1:20" s="363" customFormat="1" ht="51.75" customHeight="1">
      <c r="A297" s="263"/>
      <c r="B297" s="255" t="s">
        <v>598</v>
      </c>
      <c r="C297" s="255" t="s">
        <v>645</v>
      </c>
      <c r="D297" s="256" t="s">
        <v>435</v>
      </c>
      <c r="E297" s="257">
        <f t="shared" si="377"/>
        <v>16230</v>
      </c>
      <c r="F297" s="257">
        <f>F301+F305+F309</f>
        <v>13230</v>
      </c>
      <c r="G297" s="257">
        <f t="shared" ref="G297" si="417">G301+G305+G309</f>
        <v>0</v>
      </c>
      <c r="H297" s="257">
        <v>3000</v>
      </c>
      <c r="I297" s="257">
        <f t="shared" si="201"/>
        <v>16230</v>
      </c>
      <c r="J297" s="257">
        <f>J301+J305+J309</f>
        <v>13230</v>
      </c>
      <c r="K297" s="257">
        <f t="shared" ref="K297:L297" si="418">K301+K305+K309</f>
        <v>0</v>
      </c>
      <c r="L297" s="257">
        <f t="shared" si="418"/>
        <v>3000</v>
      </c>
      <c r="M297" s="257">
        <f t="shared" si="202"/>
        <v>16230</v>
      </c>
      <c r="N297" s="257">
        <f>N301+N305+N309</f>
        <v>13230</v>
      </c>
      <c r="O297" s="257">
        <f t="shared" ref="O297:P297" si="419">O301+O305+O309</f>
        <v>0</v>
      </c>
      <c r="P297" s="257">
        <f t="shared" si="419"/>
        <v>3000</v>
      </c>
      <c r="Q297" s="257">
        <f t="shared" si="203"/>
        <v>16230</v>
      </c>
      <c r="R297" s="257">
        <f>R301+R305+R309</f>
        <v>13230</v>
      </c>
      <c r="S297" s="257">
        <f t="shared" ref="S297:T297" si="420">S301+S305+S309</f>
        <v>0</v>
      </c>
      <c r="T297" s="257">
        <f t="shared" si="420"/>
        <v>3000</v>
      </c>
    </row>
    <row r="298" spans="1:20" s="363" customFormat="1" ht="24" customHeight="1">
      <c r="A298" s="263"/>
      <c r="B298" s="365" t="s">
        <v>354</v>
      </c>
      <c r="C298" s="255" t="s">
        <v>354</v>
      </c>
      <c r="D298" s="258" t="s">
        <v>16</v>
      </c>
      <c r="E298" s="359">
        <f t="shared" si="377"/>
        <v>714</v>
      </c>
      <c r="F298" s="359">
        <f t="shared" ref="F298:H298" si="421">F299+F300</f>
        <v>557</v>
      </c>
      <c r="G298" s="359">
        <f t="shared" si="421"/>
        <v>0</v>
      </c>
      <c r="H298" s="359">
        <f t="shared" si="421"/>
        <v>157</v>
      </c>
      <c r="I298" s="359">
        <f t="shared" si="201"/>
        <v>714</v>
      </c>
      <c r="J298" s="359">
        <f t="shared" ref="J298:L298" si="422">J299+J300</f>
        <v>557</v>
      </c>
      <c r="K298" s="359">
        <f t="shared" si="422"/>
        <v>0</v>
      </c>
      <c r="L298" s="359">
        <f t="shared" si="422"/>
        <v>157</v>
      </c>
      <c r="M298" s="359">
        <f t="shared" si="202"/>
        <v>714</v>
      </c>
      <c r="N298" s="359">
        <f t="shared" ref="N298:P298" si="423">N299+N300</f>
        <v>557</v>
      </c>
      <c r="O298" s="359">
        <f t="shared" si="423"/>
        <v>0</v>
      </c>
      <c r="P298" s="359">
        <f t="shared" si="423"/>
        <v>157</v>
      </c>
      <c r="Q298" s="359">
        <f t="shared" si="203"/>
        <v>714</v>
      </c>
      <c r="R298" s="359">
        <f t="shared" ref="R298:T298" si="424">R299+R300</f>
        <v>557</v>
      </c>
      <c r="S298" s="359">
        <f t="shared" si="424"/>
        <v>0</v>
      </c>
      <c r="T298" s="359">
        <f t="shared" si="424"/>
        <v>157</v>
      </c>
    </row>
    <row r="299" spans="1:20" s="363" customFormat="1" ht="24" customHeight="1">
      <c r="A299" s="263"/>
      <c r="B299" s="365" t="s">
        <v>354</v>
      </c>
      <c r="C299" s="255" t="s">
        <v>354</v>
      </c>
      <c r="D299" s="258" t="s">
        <v>17</v>
      </c>
      <c r="E299" s="359">
        <f t="shared" si="377"/>
        <v>487</v>
      </c>
      <c r="F299" s="359">
        <f>F303+F307+F311</f>
        <v>487</v>
      </c>
      <c r="G299" s="359">
        <f t="shared" ref="G299:H300" si="425">G303+G307+G311</f>
        <v>0</v>
      </c>
      <c r="H299" s="359">
        <f t="shared" si="425"/>
        <v>0</v>
      </c>
      <c r="I299" s="359">
        <f t="shared" si="201"/>
        <v>487</v>
      </c>
      <c r="J299" s="359">
        <f>J303+J307+J311</f>
        <v>487</v>
      </c>
      <c r="K299" s="359">
        <f t="shared" ref="K299:L300" si="426">K303+K307+K311</f>
        <v>0</v>
      </c>
      <c r="L299" s="359">
        <f t="shared" si="426"/>
        <v>0</v>
      </c>
      <c r="M299" s="359">
        <f t="shared" si="202"/>
        <v>487</v>
      </c>
      <c r="N299" s="359">
        <f>N303+N307+N311</f>
        <v>487</v>
      </c>
      <c r="O299" s="359">
        <f t="shared" ref="O299:P300" si="427">O303+O307+O311</f>
        <v>0</v>
      </c>
      <c r="P299" s="359">
        <f t="shared" si="427"/>
        <v>0</v>
      </c>
      <c r="Q299" s="359">
        <f t="shared" si="203"/>
        <v>487</v>
      </c>
      <c r="R299" s="359">
        <f>R303+R307+R311</f>
        <v>487</v>
      </c>
      <c r="S299" s="359">
        <f t="shared" ref="S299:T300" si="428">S303+S307+S311</f>
        <v>0</v>
      </c>
      <c r="T299" s="359">
        <f t="shared" si="428"/>
        <v>0</v>
      </c>
    </row>
    <row r="300" spans="1:20" s="363" customFormat="1" ht="24" customHeight="1">
      <c r="A300" s="263"/>
      <c r="B300" s="365" t="s">
        <v>354</v>
      </c>
      <c r="C300" s="255" t="s">
        <v>354</v>
      </c>
      <c r="D300" s="258" t="s">
        <v>18</v>
      </c>
      <c r="E300" s="359">
        <f t="shared" si="377"/>
        <v>227</v>
      </c>
      <c r="F300" s="359">
        <f>F304+F308+F312</f>
        <v>70</v>
      </c>
      <c r="G300" s="359">
        <f t="shared" si="425"/>
        <v>0</v>
      </c>
      <c r="H300" s="359">
        <f t="shared" si="425"/>
        <v>157</v>
      </c>
      <c r="I300" s="359">
        <f t="shared" si="201"/>
        <v>227</v>
      </c>
      <c r="J300" s="359">
        <f>J304+J308+J312</f>
        <v>70</v>
      </c>
      <c r="K300" s="359">
        <f t="shared" si="426"/>
        <v>0</v>
      </c>
      <c r="L300" s="359">
        <f t="shared" si="426"/>
        <v>157</v>
      </c>
      <c r="M300" s="359">
        <f t="shared" si="202"/>
        <v>227</v>
      </c>
      <c r="N300" s="359">
        <f>N304+N308+N312</f>
        <v>70</v>
      </c>
      <c r="O300" s="359">
        <f t="shared" si="427"/>
        <v>0</v>
      </c>
      <c r="P300" s="359">
        <f t="shared" si="427"/>
        <v>157</v>
      </c>
      <c r="Q300" s="359">
        <f t="shared" si="203"/>
        <v>227</v>
      </c>
      <c r="R300" s="359">
        <f>R304+R308+R312</f>
        <v>70</v>
      </c>
      <c r="S300" s="359">
        <f t="shared" si="428"/>
        <v>0</v>
      </c>
      <c r="T300" s="359">
        <f t="shared" si="428"/>
        <v>157</v>
      </c>
    </row>
    <row r="301" spans="1:20" s="363" customFormat="1" ht="42.75">
      <c r="A301" s="263"/>
      <c r="B301" s="255" t="s">
        <v>599</v>
      </c>
      <c r="C301" s="255" t="s">
        <v>646</v>
      </c>
      <c r="D301" s="256" t="s">
        <v>435</v>
      </c>
      <c r="E301" s="257">
        <f t="shared" si="377"/>
        <v>10730</v>
      </c>
      <c r="F301" s="257">
        <v>7730</v>
      </c>
      <c r="G301" s="257">
        <v>0</v>
      </c>
      <c r="H301" s="257">
        <v>3000</v>
      </c>
      <c r="I301" s="257">
        <f t="shared" si="201"/>
        <v>10730</v>
      </c>
      <c r="J301" s="257">
        <v>7730</v>
      </c>
      <c r="K301" s="257">
        <v>0</v>
      </c>
      <c r="L301" s="257">
        <v>3000</v>
      </c>
      <c r="M301" s="257">
        <f t="shared" si="202"/>
        <v>10730</v>
      </c>
      <c r="N301" s="257">
        <v>7730</v>
      </c>
      <c r="O301" s="257">
        <v>0</v>
      </c>
      <c r="P301" s="257">
        <v>3000</v>
      </c>
      <c r="Q301" s="257">
        <f t="shared" si="203"/>
        <v>10730</v>
      </c>
      <c r="R301" s="257">
        <v>7730</v>
      </c>
      <c r="S301" s="257">
        <v>0</v>
      </c>
      <c r="T301" s="257">
        <v>3000</v>
      </c>
    </row>
    <row r="302" spans="1:20" s="363" customFormat="1" ht="24" customHeight="1">
      <c r="A302" s="263"/>
      <c r="B302" s="365" t="s">
        <v>354</v>
      </c>
      <c r="C302" s="255" t="s">
        <v>354</v>
      </c>
      <c r="D302" s="258" t="s">
        <v>16</v>
      </c>
      <c r="E302" s="359">
        <f t="shared" si="377"/>
        <v>714</v>
      </c>
      <c r="F302" s="359">
        <f t="shared" ref="F302:H302" si="429">F303+F304</f>
        <v>557</v>
      </c>
      <c r="G302" s="359">
        <f t="shared" si="429"/>
        <v>0</v>
      </c>
      <c r="H302" s="359">
        <f t="shared" si="429"/>
        <v>157</v>
      </c>
      <c r="I302" s="359">
        <f t="shared" si="201"/>
        <v>714</v>
      </c>
      <c r="J302" s="359">
        <f t="shared" ref="J302:L302" si="430">J303+J304</f>
        <v>557</v>
      </c>
      <c r="K302" s="359">
        <f t="shared" si="430"/>
        <v>0</v>
      </c>
      <c r="L302" s="359">
        <f t="shared" si="430"/>
        <v>157</v>
      </c>
      <c r="M302" s="359">
        <f t="shared" si="202"/>
        <v>714</v>
      </c>
      <c r="N302" s="359">
        <f t="shared" ref="N302:P302" si="431">N303+N304</f>
        <v>557</v>
      </c>
      <c r="O302" s="359">
        <f t="shared" si="431"/>
        <v>0</v>
      </c>
      <c r="P302" s="359">
        <f t="shared" si="431"/>
        <v>157</v>
      </c>
      <c r="Q302" s="359">
        <f t="shared" si="203"/>
        <v>714</v>
      </c>
      <c r="R302" s="359">
        <f t="shared" ref="R302:T302" si="432">R303+R304</f>
        <v>557</v>
      </c>
      <c r="S302" s="359">
        <f t="shared" si="432"/>
        <v>0</v>
      </c>
      <c r="T302" s="359">
        <f t="shared" si="432"/>
        <v>157</v>
      </c>
    </row>
    <row r="303" spans="1:20" s="363" customFormat="1" ht="24" customHeight="1">
      <c r="A303" s="263"/>
      <c r="B303" s="365" t="s">
        <v>354</v>
      </c>
      <c r="C303" s="255" t="s">
        <v>354</v>
      </c>
      <c r="D303" s="258" t="s">
        <v>17</v>
      </c>
      <c r="E303" s="359">
        <f t="shared" si="377"/>
        <v>487</v>
      </c>
      <c r="F303" s="359">
        <f>493-6</f>
        <v>487</v>
      </c>
      <c r="G303" s="359"/>
      <c r="H303" s="359">
        <v>0</v>
      </c>
      <c r="I303" s="359">
        <f t="shared" si="201"/>
        <v>487</v>
      </c>
      <c r="J303" s="359">
        <f>493-6</f>
        <v>487</v>
      </c>
      <c r="K303" s="359"/>
      <c r="L303" s="359">
        <v>0</v>
      </c>
      <c r="M303" s="359">
        <f t="shared" si="202"/>
        <v>487</v>
      </c>
      <c r="N303" s="359">
        <f>493-6</f>
        <v>487</v>
      </c>
      <c r="O303" s="359"/>
      <c r="P303" s="359">
        <v>0</v>
      </c>
      <c r="Q303" s="359">
        <f t="shared" si="203"/>
        <v>487</v>
      </c>
      <c r="R303" s="359">
        <f>493-6</f>
        <v>487</v>
      </c>
      <c r="S303" s="359"/>
      <c r="T303" s="359">
        <v>0</v>
      </c>
    </row>
    <row r="304" spans="1:20" s="363" customFormat="1" ht="24" customHeight="1">
      <c r="A304" s="263"/>
      <c r="B304" s="365" t="s">
        <v>354</v>
      </c>
      <c r="C304" s="255" t="s">
        <v>354</v>
      </c>
      <c r="D304" s="258" t="s">
        <v>18</v>
      </c>
      <c r="E304" s="359">
        <f t="shared" ref="E304:E367" si="433">F304+G304+H304</f>
        <v>227</v>
      </c>
      <c r="F304" s="359">
        <v>70</v>
      </c>
      <c r="G304" s="359"/>
      <c r="H304" s="359">
        <v>157</v>
      </c>
      <c r="I304" s="359">
        <f t="shared" si="201"/>
        <v>227</v>
      </c>
      <c r="J304" s="359">
        <v>70</v>
      </c>
      <c r="K304" s="359"/>
      <c r="L304" s="359">
        <v>157</v>
      </c>
      <c r="M304" s="359">
        <f t="shared" si="202"/>
        <v>227</v>
      </c>
      <c r="N304" s="359">
        <v>70</v>
      </c>
      <c r="O304" s="359"/>
      <c r="P304" s="359">
        <v>157</v>
      </c>
      <c r="Q304" s="359">
        <f t="shared" si="203"/>
        <v>227</v>
      </c>
      <c r="R304" s="359">
        <v>70</v>
      </c>
      <c r="S304" s="359"/>
      <c r="T304" s="359">
        <v>157</v>
      </c>
    </row>
    <row r="305" spans="1:20" s="363" customFormat="1" ht="30.75" customHeight="1">
      <c r="A305" s="263"/>
      <c r="B305" s="255" t="s">
        <v>600</v>
      </c>
      <c r="C305" s="255" t="s">
        <v>647</v>
      </c>
      <c r="D305" s="256" t="s">
        <v>436</v>
      </c>
      <c r="E305" s="257">
        <f t="shared" si="433"/>
        <v>1500</v>
      </c>
      <c r="F305" s="257">
        <v>1500</v>
      </c>
      <c r="G305" s="257">
        <v>0</v>
      </c>
      <c r="H305" s="257">
        <v>0</v>
      </c>
      <c r="I305" s="257">
        <f t="shared" si="201"/>
        <v>1500</v>
      </c>
      <c r="J305" s="257">
        <v>1500</v>
      </c>
      <c r="K305" s="257">
        <v>0</v>
      </c>
      <c r="L305" s="257">
        <v>0</v>
      </c>
      <c r="M305" s="257">
        <f t="shared" si="202"/>
        <v>1500</v>
      </c>
      <c r="N305" s="257">
        <v>1500</v>
      </c>
      <c r="O305" s="257">
        <v>0</v>
      </c>
      <c r="P305" s="257">
        <v>0</v>
      </c>
      <c r="Q305" s="257">
        <f t="shared" si="203"/>
        <v>1500</v>
      </c>
      <c r="R305" s="257">
        <v>1500</v>
      </c>
      <c r="S305" s="257">
        <v>0</v>
      </c>
      <c r="T305" s="257">
        <v>0</v>
      </c>
    </row>
    <row r="306" spans="1:20" s="363" customFormat="1" ht="24" customHeight="1">
      <c r="A306" s="263"/>
      <c r="B306" s="365" t="s">
        <v>354</v>
      </c>
      <c r="C306" s="255" t="s">
        <v>354</v>
      </c>
      <c r="D306" s="258" t="s">
        <v>16</v>
      </c>
      <c r="E306" s="359">
        <f t="shared" si="433"/>
        <v>0</v>
      </c>
      <c r="F306" s="359">
        <f t="shared" ref="F306" si="434">F307+F308</f>
        <v>0</v>
      </c>
      <c r="G306" s="359"/>
      <c r="H306" s="359">
        <v>0</v>
      </c>
      <c r="I306" s="359">
        <f t="shared" si="201"/>
        <v>0</v>
      </c>
      <c r="J306" s="359">
        <f t="shared" ref="J306" si="435">J307+J308</f>
        <v>0</v>
      </c>
      <c r="K306" s="359"/>
      <c r="L306" s="359">
        <v>0</v>
      </c>
      <c r="M306" s="359">
        <f t="shared" si="202"/>
        <v>0</v>
      </c>
      <c r="N306" s="359">
        <f t="shared" ref="N306" si="436">N307+N308</f>
        <v>0</v>
      </c>
      <c r="O306" s="359"/>
      <c r="P306" s="359">
        <v>0</v>
      </c>
      <c r="Q306" s="359">
        <f t="shared" si="203"/>
        <v>0</v>
      </c>
      <c r="R306" s="359">
        <f t="shared" ref="R306" si="437">R307+R308</f>
        <v>0</v>
      </c>
      <c r="S306" s="359"/>
      <c r="T306" s="359">
        <v>0</v>
      </c>
    </row>
    <row r="307" spans="1:20" s="363" customFormat="1" ht="24" customHeight="1">
      <c r="A307" s="263"/>
      <c r="B307" s="365" t="s">
        <v>354</v>
      </c>
      <c r="C307" s="255" t="s">
        <v>354</v>
      </c>
      <c r="D307" s="258" t="s">
        <v>17</v>
      </c>
      <c r="E307" s="359">
        <f t="shared" si="433"/>
        <v>0</v>
      </c>
      <c r="F307" s="359"/>
      <c r="G307" s="359"/>
      <c r="H307" s="359">
        <v>0</v>
      </c>
      <c r="I307" s="359">
        <f t="shared" si="201"/>
        <v>0</v>
      </c>
      <c r="J307" s="359"/>
      <c r="K307" s="359"/>
      <c r="L307" s="359">
        <v>0</v>
      </c>
      <c r="M307" s="359">
        <f t="shared" si="202"/>
        <v>0</v>
      </c>
      <c r="N307" s="359"/>
      <c r="O307" s="359"/>
      <c r="P307" s="359">
        <v>0</v>
      </c>
      <c r="Q307" s="359">
        <f t="shared" si="203"/>
        <v>0</v>
      </c>
      <c r="R307" s="359"/>
      <c r="S307" s="359"/>
      <c r="T307" s="359">
        <v>0</v>
      </c>
    </row>
    <row r="308" spans="1:20" s="363" customFormat="1" ht="24" customHeight="1">
      <c r="A308" s="263"/>
      <c r="B308" s="365" t="s">
        <v>354</v>
      </c>
      <c r="C308" s="255" t="s">
        <v>354</v>
      </c>
      <c r="D308" s="258" t="s">
        <v>18</v>
      </c>
      <c r="E308" s="359">
        <f t="shared" si="433"/>
        <v>0</v>
      </c>
      <c r="F308" s="359"/>
      <c r="G308" s="359"/>
      <c r="H308" s="359">
        <v>0</v>
      </c>
      <c r="I308" s="359">
        <f t="shared" si="201"/>
        <v>0</v>
      </c>
      <c r="J308" s="359"/>
      <c r="K308" s="359"/>
      <c r="L308" s="359">
        <v>0</v>
      </c>
      <c r="M308" s="359">
        <f t="shared" si="202"/>
        <v>0</v>
      </c>
      <c r="N308" s="359"/>
      <c r="O308" s="359"/>
      <c r="P308" s="359">
        <v>0</v>
      </c>
      <c r="Q308" s="359">
        <f t="shared" si="203"/>
        <v>0</v>
      </c>
      <c r="R308" s="359"/>
      <c r="S308" s="359"/>
      <c r="T308" s="359">
        <v>0</v>
      </c>
    </row>
    <row r="309" spans="1:20" s="363" customFormat="1" ht="32.25" customHeight="1">
      <c r="A309" s="263"/>
      <c r="B309" s="255" t="s">
        <v>601</v>
      </c>
      <c r="C309" s="255" t="s">
        <v>648</v>
      </c>
      <c r="D309" s="256" t="s">
        <v>437</v>
      </c>
      <c r="E309" s="257">
        <f t="shared" si="433"/>
        <v>4000</v>
      </c>
      <c r="F309" s="257">
        <v>4000</v>
      </c>
      <c r="G309" s="257">
        <v>0</v>
      </c>
      <c r="H309" s="257">
        <v>0</v>
      </c>
      <c r="I309" s="257">
        <f t="shared" si="201"/>
        <v>4000</v>
      </c>
      <c r="J309" s="257">
        <v>4000</v>
      </c>
      <c r="K309" s="257">
        <v>0</v>
      </c>
      <c r="L309" s="257">
        <v>0</v>
      </c>
      <c r="M309" s="257">
        <f t="shared" si="202"/>
        <v>4000</v>
      </c>
      <c r="N309" s="257">
        <v>4000</v>
      </c>
      <c r="O309" s="257">
        <v>0</v>
      </c>
      <c r="P309" s="257">
        <v>0</v>
      </c>
      <c r="Q309" s="257">
        <f t="shared" si="203"/>
        <v>4000</v>
      </c>
      <c r="R309" s="257">
        <v>4000</v>
      </c>
      <c r="S309" s="257">
        <v>0</v>
      </c>
      <c r="T309" s="257">
        <v>0</v>
      </c>
    </row>
    <row r="310" spans="1:20" s="363" customFormat="1" ht="24" customHeight="1">
      <c r="A310" s="263"/>
      <c r="B310" s="365" t="s">
        <v>354</v>
      </c>
      <c r="C310" s="255" t="s">
        <v>354</v>
      </c>
      <c r="D310" s="258" t="s">
        <v>16</v>
      </c>
      <c r="E310" s="359">
        <f t="shared" si="433"/>
        <v>0</v>
      </c>
      <c r="F310" s="359">
        <f t="shared" ref="F310" si="438">F311+F312</f>
        <v>0</v>
      </c>
      <c r="G310" s="359"/>
      <c r="H310" s="359">
        <v>0</v>
      </c>
      <c r="I310" s="359">
        <f t="shared" si="201"/>
        <v>0</v>
      </c>
      <c r="J310" s="359">
        <f t="shared" ref="J310" si="439">J311+J312</f>
        <v>0</v>
      </c>
      <c r="K310" s="359"/>
      <c r="L310" s="359">
        <v>0</v>
      </c>
      <c r="M310" s="359">
        <f t="shared" si="202"/>
        <v>0</v>
      </c>
      <c r="N310" s="359">
        <f t="shared" ref="N310" si="440">N311+N312</f>
        <v>0</v>
      </c>
      <c r="O310" s="359"/>
      <c r="P310" s="359">
        <v>0</v>
      </c>
      <c r="Q310" s="359">
        <f t="shared" si="203"/>
        <v>0</v>
      </c>
      <c r="R310" s="359">
        <f t="shared" ref="R310" si="441">R311+R312</f>
        <v>0</v>
      </c>
      <c r="S310" s="359"/>
      <c r="T310" s="359">
        <v>0</v>
      </c>
    </row>
    <row r="311" spans="1:20" s="363" customFormat="1" ht="24" customHeight="1">
      <c r="A311" s="263"/>
      <c r="B311" s="365" t="s">
        <v>354</v>
      </c>
      <c r="C311" s="255" t="s">
        <v>354</v>
      </c>
      <c r="D311" s="258" t="s">
        <v>17</v>
      </c>
      <c r="E311" s="359">
        <f t="shared" si="433"/>
        <v>0</v>
      </c>
      <c r="F311" s="359"/>
      <c r="G311" s="359"/>
      <c r="H311" s="359">
        <v>0</v>
      </c>
      <c r="I311" s="359">
        <f t="shared" si="201"/>
        <v>0</v>
      </c>
      <c r="J311" s="359"/>
      <c r="K311" s="359"/>
      <c r="L311" s="359">
        <v>0</v>
      </c>
      <c r="M311" s="359">
        <f t="shared" si="202"/>
        <v>0</v>
      </c>
      <c r="N311" s="359"/>
      <c r="O311" s="359"/>
      <c r="P311" s="359">
        <v>0</v>
      </c>
      <c r="Q311" s="359">
        <f t="shared" si="203"/>
        <v>0</v>
      </c>
      <c r="R311" s="359"/>
      <c r="S311" s="359"/>
      <c r="T311" s="359">
        <v>0</v>
      </c>
    </row>
    <row r="312" spans="1:20" s="363" customFormat="1" ht="24" customHeight="1">
      <c r="A312" s="263"/>
      <c r="B312" s="365" t="s">
        <v>354</v>
      </c>
      <c r="C312" s="255" t="s">
        <v>354</v>
      </c>
      <c r="D312" s="258" t="s">
        <v>18</v>
      </c>
      <c r="E312" s="359">
        <f t="shared" si="433"/>
        <v>0</v>
      </c>
      <c r="F312" s="359"/>
      <c r="G312" s="359"/>
      <c r="H312" s="359">
        <v>0</v>
      </c>
      <c r="I312" s="359">
        <f t="shared" si="201"/>
        <v>0</v>
      </c>
      <c r="J312" s="359"/>
      <c r="K312" s="359"/>
      <c r="L312" s="359">
        <v>0</v>
      </c>
      <c r="M312" s="359">
        <f t="shared" si="202"/>
        <v>0</v>
      </c>
      <c r="N312" s="359"/>
      <c r="O312" s="359"/>
      <c r="P312" s="359">
        <v>0</v>
      </c>
      <c r="Q312" s="359">
        <f t="shared" si="203"/>
        <v>0</v>
      </c>
      <c r="R312" s="359"/>
      <c r="S312" s="359"/>
      <c r="T312" s="359">
        <v>0</v>
      </c>
    </row>
    <row r="313" spans="1:20" s="363" customFormat="1" ht="52.5" customHeight="1">
      <c r="A313" s="263"/>
      <c r="B313" s="255" t="s">
        <v>602</v>
      </c>
      <c r="C313" s="255" t="s">
        <v>649</v>
      </c>
      <c r="D313" s="256" t="s">
        <v>438</v>
      </c>
      <c r="E313" s="257">
        <f t="shared" si="433"/>
        <v>3725</v>
      </c>
      <c r="F313" s="257">
        <v>2825</v>
      </c>
      <c r="G313" s="257">
        <v>0</v>
      </c>
      <c r="H313" s="257">
        <v>900</v>
      </c>
      <c r="I313" s="257">
        <f t="shared" si="201"/>
        <v>3725</v>
      </c>
      <c r="J313" s="257">
        <v>2825</v>
      </c>
      <c r="K313" s="257">
        <v>0</v>
      </c>
      <c r="L313" s="257">
        <v>900</v>
      </c>
      <c r="M313" s="257">
        <f t="shared" si="202"/>
        <v>3725</v>
      </c>
      <c r="N313" s="257">
        <v>2825</v>
      </c>
      <c r="O313" s="257">
        <v>0</v>
      </c>
      <c r="P313" s="257">
        <v>900</v>
      </c>
      <c r="Q313" s="257">
        <f t="shared" si="203"/>
        <v>3725</v>
      </c>
      <c r="R313" s="257">
        <v>2825</v>
      </c>
      <c r="S313" s="257">
        <v>0</v>
      </c>
      <c r="T313" s="257">
        <v>900</v>
      </c>
    </row>
    <row r="314" spans="1:20" s="363" customFormat="1" ht="24" customHeight="1">
      <c r="A314" s="263"/>
      <c r="B314" s="365" t="s">
        <v>354</v>
      </c>
      <c r="C314" s="255" t="s">
        <v>354</v>
      </c>
      <c r="D314" s="258" t="s">
        <v>16</v>
      </c>
      <c r="E314" s="359">
        <f t="shared" si="433"/>
        <v>346</v>
      </c>
      <c r="F314" s="359">
        <f t="shared" ref="F314:H314" si="442">F315+F316</f>
        <v>297</v>
      </c>
      <c r="G314" s="359">
        <f t="shared" si="442"/>
        <v>0</v>
      </c>
      <c r="H314" s="359">
        <f t="shared" si="442"/>
        <v>49</v>
      </c>
      <c r="I314" s="359">
        <f t="shared" si="201"/>
        <v>346</v>
      </c>
      <c r="J314" s="359">
        <f t="shared" ref="J314:L314" si="443">J315+J316</f>
        <v>297</v>
      </c>
      <c r="K314" s="359">
        <f t="shared" si="443"/>
        <v>0</v>
      </c>
      <c r="L314" s="359">
        <f t="shared" si="443"/>
        <v>49</v>
      </c>
      <c r="M314" s="359">
        <f t="shared" si="202"/>
        <v>346</v>
      </c>
      <c r="N314" s="359">
        <f t="shared" ref="N314:P314" si="444">N315+N316</f>
        <v>297</v>
      </c>
      <c r="O314" s="359">
        <f t="shared" si="444"/>
        <v>0</v>
      </c>
      <c r="P314" s="359">
        <f t="shared" si="444"/>
        <v>49</v>
      </c>
      <c r="Q314" s="359">
        <f t="shared" si="203"/>
        <v>346</v>
      </c>
      <c r="R314" s="359">
        <f t="shared" ref="R314:T314" si="445">R315+R316</f>
        <v>297</v>
      </c>
      <c r="S314" s="359">
        <f t="shared" si="445"/>
        <v>0</v>
      </c>
      <c r="T314" s="359">
        <f t="shared" si="445"/>
        <v>49</v>
      </c>
    </row>
    <row r="315" spans="1:20" s="363" customFormat="1" ht="24" customHeight="1">
      <c r="A315" s="263"/>
      <c r="B315" s="365" t="s">
        <v>354</v>
      </c>
      <c r="C315" s="255" t="s">
        <v>354</v>
      </c>
      <c r="D315" s="258" t="s">
        <v>17</v>
      </c>
      <c r="E315" s="359">
        <f t="shared" si="433"/>
        <v>276</v>
      </c>
      <c r="F315" s="359">
        <v>276</v>
      </c>
      <c r="G315" s="359"/>
      <c r="H315" s="359">
        <v>0</v>
      </c>
      <c r="I315" s="359">
        <f t="shared" si="201"/>
        <v>276</v>
      </c>
      <c r="J315" s="359">
        <v>276</v>
      </c>
      <c r="K315" s="359"/>
      <c r="L315" s="359">
        <v>0</v>
      </c>
      <c r="M315" s="359">
        <f t="shared" si="202"/>
        <v>276</v>
      </c>
      <c r="N315" s="359">
        <v>276</v>
      </c>
      <c r="O315" s="359"/>
      <c r="P315" s="359">
        <v>0</v>
      </c>
      <c r="Q315" s="359">
        <f t="shared" si="203"/>
        <v>276</v>
      </c>
      <c r="R315" s="359">
        <v>276</v>
      </c>
      <c r="S315" s="359"/>
      <c r="T315" s="359">
        <v>0</v>
      </c>
    </row>
    <row r="316" spans="1:20" s="363" customFormat="1" ht="24" customHeight="1">
      <c r="A316" s="263"/>
      <c r="B316" s="365" t="s">
        <v>354</v>
      </c>
      <c r="C316" s="255" t="s">
        <v>354</v>
      </c>
      <c r="D316" s="258" t="s">
        <v>18</v>
      </c>
      <c r="E316" s="359">
        <f t="shared" si="433"/>
        <v>70</v>
      </c>
      <c r="F316" s="359">
        <v>21</v>
      </c>
      <c r="G316" s="359"/>
      <c r="H316" s="359">
        <v>49</v>
      </c>
      <c r="I316" s="359">
        <f t="shared" si="201"/>
        <v>70</v>
      </c>
      <c r="J316" s="359">
        <v>21</v>
      </c>
      <c r="K316" s="359"/>
      <c r="L316" s="359">
        <v>49</v>
      </c>
      <c r="M316" s="359">
        <f t="shared" si="202"/>
        <v>70</v>
      </c>
      <c r="N316" s="359">
        <v>21</v>
      </c>
      <c r="O316" s="359"/>
      <c r="P316" s="359">
        <v>49</v>
      </c>
      <c r="Q316" s="359">
        <f t="shared" si="203"/>
        <v>70</v>
      </c>
      <c r="R316" s="359">
        <v>21</v>
      </c>
      <c r="S316" s="359"/>
      <c r="T316" s="359">
        <v>49</v>
      </c>
    </row>
    <row r="317" spans="1:20" s="363" customFormat="1" ht="47.25" customHeight="1">
      <c r="A317" s="263"/>
      <c r="B317" s="286" t="s">
        <v>603</v>
      </c>
      <c r="C317" s="286" t="s">
        <v>650</v>
      </c>
      <c r="D317" s="366" t="s">
        <v>439</v>
      </c>
      <c r="E317" s="367">
        <f t="shared" si="433"/>
        <v>3250</v>
      </c>
      <c r="F317" s="367">
        <v>2290</v>
      </c>
      <c r="G317" s="367">
        <v>0</v>
      </c>
      <c r="H317" s="367">
        <v>960</v>
      </c>
      <c r="I317" s="367">
        <f t="shared" si="201"/>
        <v>3250</v>
      </c>
      <c r="J317" s="367">
        <v>2290</v>
      </c>
      <c r="K317" s="367">
        <v>0</v>
      </c>
      <c r="L317" s="367">
        <v>960</v>
      </c>
      <c r="M317" s="367">
        <f t="shared" si="202"/>
        <v>3250</v>
      </c>
      <c r="N317" s="367">
        <v>2290</v>
      </c>
      <c r="O317" s="367">
        <v>0</v>
      </c>
      <c r="P317" s="367">
        <v>960</v>
      </c>
      <c r="Q317" s="367">
        <f t="shared" si="203"/>
        <v>3250</v>
      </c>
      <c r="R317" s="367">
        <v>2290</v>
      </c>
      <c r="S317" s="367">
        <v>0</v>
      </c>
      <c r="T317" s="367">
        <v>960</v>
      </c>
    </row>
    <row r="318" spans="1:20" s="363" customFormat="1" ht="24" customHeight="1">
      <c r="A318" s="263"/>
      <c r="B318" s="368" t="s">
        <v>354</v>
      </c>
      <c r="C318" s="286" t="s">
        <v>354</v>
      </c>
      <c r="D318" s="369" t="s">
        <v>16</v>
      </c>
      <c r="E318" s="370">
        <f t="shared" si="433"/>
        <v>318</v>
      </c>
      <c r="F318" s="370">
        <f t="shared" ref="F318:H318" si="446">F319+F320</f>
        <v>318</v>
      </c>
      <c r="G318" s="370">
        <f t="shared" si="446"/>
        <v>0</v>
      </c>
      <c r="H318" s="370">
        <f t="shared" si="446"/>
        <v>0</v>
      </c>
      <c r="I318" s="370">
        <f t="shared" si="201"/>
        <v>318</v>
      </c>
      <c r="J318" s="370">
        <f t="shared" ref="J318:L318" si="447">J319+J320</f>
        <v>318</v>
      </c>
      <c r="K318" s="370">
        <f t="shared" si="447"/>
        <v>0</v>
      </c>
      <c r="L318" s="370">
        <f t="shared" si="447"/>
        <v>0</v>
      </c>
      <c r="M318" s="370">
        <f t="shared" si="202"/>
        <v>318</v>
      </c>
      <c r="N318" s="370">
        <f t="shared" ref="N318:P318" si="448">N319+N320</f>
        <v>318</v>
      </c>
      <c r="O318" s="370">
        <f t="shared" si="448"/>
        <v>0</v>
      </c>
      <c r="P318" s="370">
        <f t="shared" si="448"/>
        <v>0</v>
      </c>
      <c r="Q318" s="370">
        <f t="shared" si="203"/>
        <v>318</v>
      </c>
      <c r="R318" s="370">
        <f t="shared" ref="R318:T318" si="449">R319+R320</f>
        <v>318</v>
      </c>
      <c r="S318" s="370">
        <f t="shared" si="449"/>
        <v>0</v>
      </c>
      <c r="T318" s="370">
        <f t="shared" si="449"/>
        <v>0</v>
      </c>
    </row>
    <row r="319" spans="1:20" s="363" customFormat="1" ht="24" customHeight="1">
      <c r="A319" s="263"/>
      <c r="B319" s="368" t="s">
        <v>354</v>
      </c>
      <c r="C319" s="286" t="s">
        <v>354</v>
      </c>
      <c r="D319" s="369" t="s">
        <v>17</v>
      </c>
      <c r="E319" s="370">
        <f t="shared" si="433"/>
        <v>197</v>
      </c>
      <c r="F319" s="370">
        <v>197</v>
      </c>
      <c r="G319" s="370"/>
      <c r="H319" s="370">
        <v>0</v>
      </c>
      <c r="I319" s="370">
        <f t="shared" si="201"/>
        <v>197</v>
      </c>
      <c r="J319" s="370">
        <v>197</v>
      </c>
      <c r="K319" s="370"/>
      <c r="L319" s="370">
        <v>0</v>
      </c>
      <c r="M319" s="370">
        <f t="shared" si="202"/>
        <v>197</v>
      </c>
      <c r="N319" s="370">
        <v>197</v>
      </c>
      <c r="O319" s="370"/>
      <c r="P319" s="370">
        <v>0</v>
      </c>
      <c r="Q319" s="370">
        <f t="shared" si="203"/>
        <v>197</v>
      </c>
      <c r="R319" s="370">
        <v>197</v>
      </c>
      <c r="S319" s="370"/>
      <c r="T319" s="370">
        <v>0</v>
      </c>
    </row>
    <row r="320" spans="1:20" s="363" customFormat="1" ht="24" customHeight="1">
      <c r="A320" s="263"/>
      <c r="B320" s="368" t="s">
        <v>354</v>
      </c>
      <c r="C320" s="286" t="s">
        <v>354</v>
      </c>
      <c r="D320" s="369" t="s">
        <v>18</v>
      </c>
      <c r="E320" s="370">
        <f t="shared" si="433"/>
        <v>121</v>
      </c>
      <c r="F320" s="370">
        <v>121</v>
      </c>
      <c r="G320" s="370"/>
      <c r="H320" s="370">
        <v>0</v>
      </c>
      <c r="I320" s="370">
        <f t="shared" si="201"/>
        <v>121</v>
      </c>
      <c r="J320" s="370">
        <v>121</v>
      </c>
      <c r="K320" s="370"/>
      <c r="L320" s="370">
        <v>0</v>
      </c>
      <c r="M320" s="370">
        <f t="shared" si="202"/>
        <v>121</v>
      </c>
      <c r="N320" s="370">
        <v>121</v>
      </c>
      <c r="O320" s="370"/>
      <c r="P320" s="370">
        <v>0</v>
      </c>
      <c r="Q320" s="370">
        <f t="shared" si="203"/>
        <v>121</v>
      </c>
      <c r="R320" s="370">
        <v>121</v>
      </c>
      <c r="S320" s="370"/>
      <c r="T320" s="370">
        <v>0</v>
      </c>
    </row>
    <row r="321" spans="1:20" s="363" customFormat="1" ht="33.75" customHeight="1">
      <c r="A321" s="263"/>
      <c r="B321" s="255" t="s">
        <v>604</v>
      </c>
      <c r="C321" s="255" t="s">
        <v>651</v>
      </c>
      <c r="D321" s="256" t="s">
        <v>440</v>
      </c>
      <c r="E321" s="257">
        <f t="shared" si="433"/>
        <v>785</v>
      </c>
      <c r="F321" s="257">
        <v>495</v>
      </c>
      <c r="G321" s="257">
        <v>0</v>
      </c>
      <c r="H321" s="257">
        <v>290</v>
      </c>
      <c r="I321" s="257">
        <f t="shared" si="201"/>
        <v>785</v>
      </c>
      <c r="J321" s="257">
        <v>495</v>
      </c>
      <c r="K321" s="257">
        <v>0</v>
      </c>
      <c r="L321" s="257">
        <v>290</v>
      </c>
      <c r="M321" s="257">
        <f t="shared" si="202"/>
        <v>785</v>
      </c>
      <c r="N321" s="257">
        <v>495</v>
      </c>
      <c r="O321" s="257">
        <v>0</v>
      </c>
      <c r="P321" s="257">
        <v>290</v>
      </c>
      <c r="Q321" s="257">
        <f t="shared" si="203"/>
        <v>785</v>
      </c>
      <c r="R321" s="257">
        <v>495</v>
      </c>
      <c r="S321" s="257">
        <v>0</v>
      </c>
      <c r="T321" s="257">
        <v>290</v>
      </c>
    </row>
    <row r="322" spans="1:20" s="363" customFormat="1" ht="24" customHeight="1">
      <c r="A322" s="263"/>
      <c r="B322" s="365" t="s">
        <v>354</v>
      </c>
      <c r="C322" s="255" t="s">
        <v>354</v>
      </c>
      <c r="D322" s="258" t="s">
        <v>16</v>
      </c>
      <c r="E322" s="359">
        <f t="shared" si="433"/>
        <v>60</v>
      </c>
      <c r="F322" s="359">
        <f t="shared" ref="F322:H322" si="450">F323+F324</f>
        <v>46</v>
      </c>
      <c r="G322" s="359">
        <f t="shared" si="450"/>
        <v>0</v>
      </c>
      <c r="H322" s="359">
        <f t="shared" si="450"/>
        <v>14</v>
      </c>
      <c r="I322" s="359">
        <f t="shared" si="201"/>
        <v>60</v>
      </c>
      <c r="J322" s="359">
        <f t="shared" ref="J322:L322" si="451">J323+J324</f>
        <v>46</v>
      </c>
      <c r="K322" s="359">
        <f t="shared" si="451"/>
        <v>0</v>
      </c>
      <c r="L322" s="359">
        <f t="shared" si="451"/>
        <v>14</v>
      </c>
      <c r="M322" s="359">
        <f t="shared" si="202"/>
        <v>60</v>
      </c>
      <c r="N322" s="359">
        <f t="shared" ref="N322:P322" si="452">N323+N324</f>
        <v>46</v>
      </c>
      <c r="O322" s="359">
        <f t="shared" si="452"/>
        <v>0</v>
      </c>
      <c r="P322" s="359">
        <f t="shared" si="452"/>
        <v>14</v>
      </c>
      <c r="Q322" s="359">
        <f t="shared" si="203"/>
        <v>60</v>
      </c>
      <c r="R322" s="359">
        <f t="shared" ref="R322:T322" si="453">R323+R324</f>
        <v>46</v>
      </c>
      <c r="S322" s="359">
        <f t="shared" si="453"/>
        <v>0</v>
      </c>
      <c r="T322" s="359">
        <f t="shared" si="453"/>
        <v>14</v>
      </c>
    </row>
    <row r="323" spans="1:20" s="363" customFormat="1" ht="24" customHeight="1">
      <c r="A323" s="263"/>
      <c r="B323" s="365" t="s">
        <v>354</v>
      </c>
      <c r="C323" s="255" t="s">
        <v>354</v>
      </c>
      <c r="D323" s="258" t="s">
        <v>17</v>
      </c>
      <c r="E323" s="359">
        <f t="shared" si="433"/>
        <v>45</v>
      </c>
      <c r="F323" s="359">
        <v>41</v>
      </c>
      <c r="G323" s="359"/>
      <c r="H323" s="359">
        <v>4</v>
      </c>
      <c r="I323" s="359">
        <f t="shared" si="201"/>
        <v>45</v>
      </c>
      <c r="J323" s="359">
        <v>41</v>
      </c>
      <c r="K323" s="359"/>
      <c r="L323" s="359">
        <v>4</v>
      </c>
      <c r="M323" s="359">
        <f t="shared" si="202"/>
        <v>45</v>
      </c>
      <c r="N323" s="359">
        <v>41</v>
      </c>
      <c r="O323" s="359"/>
      <c r="P323" s="359">
        <v>4</v>
      </c>
      <c r="Q323" s="359">
        <f t="shared" si="203"/>
        <v>45</v>
      </c>
      <c r="R323" s="359">
        <v>41</v>
      </c>
      <c r="S323" s="359"/>
      <c r="T323" s="359">
        <v>4</v>
      </c>
    </row>
    <row r="324" spans="1:20" s="363" customFormat="1" ht="24" customHeight="1">
      <c r="A324" s="263"/>
      <c r="B324" s="365" t="s">
        <v>354</v>
      </c>
      <c r="C324" s="255" t="s">
        <v>354</v>
      </c>
      <c r="D324" s="258" t="s">
        <v>18</v>
      </c>
      <c r="E324" s="359">
        <f t="shared" si="433"/>
        <v>15</v>
      </c>
      <c r="F324" s="359">
        <v>5</v>
      </c>
      <c r="G324" s="359"/>
      <c r="H324" s="359">
        <v>10</v>
      </c>
      <c r="I324" s="359">
        <f t="shared" si="201"/>
        <v>15</v>
      </c>
      <c r="J324" s="359">
        <v>5</v>
      </c>
      <c r="K324" s="359"/>
      <c r="L324" s="359">
        <v>10</v>
      </c>
      <c r="M324" s="359">
        <f t="shared" si="202"/>
        <v>15</v>
      </c>
      <c r="N324" s="359">
        <v>5</v>
      </c>
      <c r="O324" s="359"/>
      <c r="P324" s="359">
        <v>10</v>
      </c>
      <c r="Q324" s="359">
        <f t="shared" si="203"/>
        <v>15</v>
      </c>
      <c r="R324" s="359">
        <v>5</v>
      </c>
      <c r="S324" s="359"/>
      <c r="T324" s="359">
        <v>10</v>
      </c>
    </row>
    <row r="325" spans="1:20" s="363" customFormat="1" ht="47.25" customHeight="1">
      <c r="A325" s="263"/>
      <c r="B325" s="255" t="s">
        <v>605</v>
      </c>
      <c r="C325" s="255" t="s">
        <v>652</v>
      </c>
      <c r="D325" s="256" t="s">
        <v>441</v>
      </c>
      <c r="E325" s="257">
        <f t="shared" si="433"/>
        <v>2120</v>
      </c>
      <c r="F325" s="257">
        <v>1620</v>
      </c>
      <c r="G325" s="257">
        <v>0</v>
      </c>
      <c r="H325" s="257">
        <v>500</v>
      </c>
      <c r="I325" s="257">
        <f t="shared" si="201"/>
        <v>2120</v>
      </c>
      <c r="J325" s="257">
        <v>1620</v>
      </c>
      <c r="K325" s="257">
        <v>0</v>
      </c>
      <c r="L325" s="257">
        <v>500</v>
      </c>
      <c r="M325" s="257">
        <f t="shared" si="202"/>
        <v>2120</v>
      </c>
      <c r="N325" s="257">
        <v>1620</v>
      </c>
      <c r="O325" s="257">
        <v>0</v>
      </c>
      <c r="P325" s="257">
        <v>500</v>
      </c>
      <c r="Q325" s="257">
        <f t="shared" si="203"/>
        <v>2120</v>
      </c>
      <c r="R325" s="257">
        <v>1620</v>
      </c>
      <c r="S325" s="257">
        <v>0</v>
      </c>
      <c r="T325" s="257">
        <v>500</v>
      </c>
    </row>
    <row r="326" spans="1:20" s="363" customFormat="1" ht="24" customHeight="1">
      <c r="A326" s="263"/>
      <c r="B326" s="365" t="s">
        <v>354</v>
      </c>
      <c r="C326" s="255" t="s">
        <v>354</v>
      </c>
      <c r="D326" s="258" t="s">
        <v>16</v>
      </c>
      <c r="E326" s="359">
        <f t="shared" si="433"/>
        <v>292</v>
      </c>
      <c r="F326" s="359">
        <f t="shared" ref="F326:H326" si="454">F327+F328</f>
        <v>212</v>
      </c>
      <c r="G326" s="359">
        <f t="shared" si="454"/>
        <v>0</v>
      </c>
      <c r="H326" s="359">
        <f t="shared" si="454"/>
        <v>80</v>
      </c>
      <c r="I326" s="359">
        <f t="shared" si="201"/>
        <v>292</v>
      </c>
      <c r="J326" s="359">
        <f t="shared" ref="J326:L326" si="455">J327+J328</f>
        <v>212</v>
      </c>
      <c r="K326" s="359">
        <f t="shared" si="455"/>
        <v>0</v>
      </c>
      <c r="L326" s="359">
        <f t="shared" si="455"/>
        <v>80</v>
      </c>
      <c r="M326" s="359">
        <f t="shared" si="202"/>
        <v>292</v>
      </c>
      <c r="N326" s="359">
        <f t="shared" ref="N326:P326" si="456">N327+N328</f>
        <v>212</v>
      </c>
      <c r="O326" s="359">
        <f t="shared" si="456"/>
        <v>0</v>
      </c>
      <c r="P326" s="359">
        <f t="shared" si="456"/>
        <v>80</v>
      </c>
      <c r="Q326" s="359">
        <f t="shared" si="203"/>
        <v>292</v>
      </c>
      <c r="R326" s="359">
        <f t="shared" ref="R326:T326" si="457">R327+R328</f>
        <v>212</v>
      </c>
      <c r="S326" s="359">
        <f t="shared" si="457"/>
        <v>0</v>
      </c>
      <c r="T326" s="359">
        <f t="shared" si="457"/>
        <v>80</v>
      </c>
    </row>
    <row r="327" spans="1:20" s="363" customFormat="1" ht="24" customHeight="1">
      <c r="A327" s="263"/>
      <c r="B327" s="365" t="s">
        <v>354</v>
      </c>
      <c r="C327" s="255" t="s">
        <v>354</v>
      </c>
      <c r="D327" s="258" t="s">
        <v>17</v>
      </c>
      <c r="E327" s="359">
        <f t="shared" si="433"/>
        <v>203</v>
      </c>
      <c r="F327" s="359">
        <v>203</v>
      </c>
      <c r="G327" s="359"/>
      <c r="H327" s="359">
        <v>0</v>
      </c>
      <c r="I327" s="359">
        <f t="shared" si="201"/>
        <v>203</v>
      </c>
      <c r="J327" s="359">
        <v>203</v>
      </c>
      <c r="K327" s="359"/>
      <c r="L327" s="359">
        <v>0</v>
      </c>
      <c r="M327" s="359">
        <f t="shared" si="202"/>
        <v>203</v>
      </c>
      <c r="N327" s="359">
        <v>203</v>
      </c>
      <c r="O327" s="359"/>
      <c r="P327" s="359">
        <v>0</v>
      </c>
      <c r="Q327" s="359">
        <f t="shared" si="203"/>
        <v>203</v>
      </c>
      <c r="R327" s="359">
        <v>203</v>
      </c>
      <c r="S327" s="359"/>
      <c r="T327" s="359">
        <v>0</v>
      </c>
    </row>
    <row r="328" spans="1:20" s="363" customFormat="1" ht="24" customHeight="1">
      <c r="A328" s="263"/>
      <c r="B328" s="365" t="s">
        <v>354</v>
      </c>
      <c r="C328" s="255" t="s">
        <v>354</v>
      </c>
      <c r="D328" s="258" t="s">
        <v>18</v>
      </c>
      <c r="E328" s="359">
        <f t="shared" si="433"/>
        <v>89</v>
      </c>
      <c r="F328" s="359">
        <v>9</v>
      </c>
      <c r="G328" s="359"/>
      <c r="H328" s="359">
        <v>80</v>
      </c>
      <c r="I328" s="359">
        <f t="shared" si="201"/>
        <v>89</v>
      </c>
      <c r="J328" s="359">
        <v>9</v>
      </c>
      <c r="K328" s="359"/>
      <c r="L328" s="359">
        <v>80</v>
      </c>
      <c r="M328" s="359">
        <f t="shared" si="202"/>
        <v>89</v>
      </c>
      <c r="N328" s="359">
        <v>9</v>
      </c>
      <c r="O328" s="359"/>
      <c r="P328" s="359">
        <v>80</v>
      </c>
      <c r="Q328" s="359">
        <f t="shared" si="203"/>
        <v>89</v>
      </c>
      <c r="R328" s="359">
        <v>9</v>
      </c>
      <c r="S328" s="359"/>
      <c r="T328" s="359">
        <v>80</v>
      </c>
    </row>
    <row r="329" spans="1:20" s="363" customFormat="1" ht="49.5" customHeight="1">
      <c r="A329" s="263"/>
      <c r="B329" s="255" t="s">
        <v>606</v>
      </c>
      <c r="C329" s="255" t="s">
        <v>653</v>
      </c>
      <c r="D329" s="256" t="s">
        <v>442</v>
      </c>
      <c r="E329" s="257">
        <f t="shared" si="433"/>
        <v>5802</v>
      </c>
      <c r="F329" s="257">
        <v>5597</v>
      </c>
      <c r="G329" s="257">
        <v>0</v>
      </c>
      <c r="H329" s="257">
        <v>205</v>
      </c>
      <c r="I329" s="257">
        <f t="shared" si="201"/>
        <v>1285</v>
      </c>
      <c r="J329" s="257">
        <v>1080</v>
      </c>
      <c r="K329" s="257">
        <v>0</v>
      </c>
      <c r="L329" s="257">
        <v>205</v>
      </c>
      <c r="M329" s="257">
        <f t="shared" si="202"/>
        <v>1285</v>
      </c>
      <c r="N329" s="257">
        <v>1080</v>
      </c>
      <c r="O329" s="257">
        <v>0</v>
      </c>
      <c r="P329" s="257">
        <v>205</v>
      </c>
      <c r="Q329" s="257">
        <f t="shared" si="203"/>
        <v>1285</v>
      </c>
      <c r="R329" s="257">
        <v>1080</v>
      </c>
      <c r="S329" s="257">
        <v>0</v>
      </c>
      <c r="T329" s="257">
        <v>205</v>
      </c>
    </row>
    <row r="330" spans="1:20" s="363" customFormat="1" ht="24" customHeight="1">
      <c r="A330" s="263"/>
      <c r="B330" s="365" t="s">
        <v>354</v>
      </c>
      <c r="C330" s="255" t="s">
        <v>354</v>
      </c>
      <c r="D330" s="258" t="s">
        <v>16</v>
      </c>
      <c r="E330" s="359">
        <f t="shared" si="433"/>
        <v>148</v>
      </c>
      <c r="F330" s="359">
        <f t="shared" ref="F330:H330" si="458">F331+F332</f>
        <v>108</v>
      </c>
      <c r="G330" s="359">
        <f t="shared" si="458"/>
        <v>0</v>
      </c>
      <c r="H330" s="359">
        <f t="shared" si="458"/>
        <v>40</v>
      </c>
      <c r="I330" s="359">
        <f t="shared" si="201"/>
        <v>148</v>
      </c>
      <c r="J330" s="359">
        <f t="shared" ref="J330:L330" si="459">J331+J332</f>
        <v>108</v>
      </c>
      <c r="K330" s="359">
        <f t="shared" si="459"/>
        <v>0</v>
      </c>
      <c r="L330" s="359">
        <f t="shared" si="459"/>
        <v>40</v>
      </c>
      <c r="M330" s="359">
        <f t="shared" si="202"/>
        <v>148</v>
      </c>
      <c r="N330" s="359">
        <f t="shared" ref="N330:P330" si="460">N331+N332</f>
        <v>108</v>
      </c>
      <c r="O330" s="359">
        <f t="shared" si="460"/>
        <v>0</v>
      </c>
      <c r="P330" s="359">
        <f t="shared" si="460"/>
        <v>40</v>
      </c>
      <c r="Q330" s="359">
        <f t="shared" si="203"/>
        <v>148</v>
      </c>
      <c r="R330" s="359">
        <f t="shared" ref="R330:T330" si="461">R331+R332</f>
        <v>108</v>
      </c>
      <c r="S330" s="359">
        <f t="shared" si="461"/>
        <v>0</v>
      </c>
      <c r="T330" s="359">
        <f t="shared" si="461"/>
        <v>40</v>
      </c>
    </row>
    <row r="331" spans="1:20" s="363" customFormat="1" ht="24" customHeight="1">
      <c r="A331" s="263"/>
      <c r="B331" s="365" t="s">
        <v>354</v>
      </c>
      <c r="C331" s="255" t="s">
        <v>354</v>
      </c>
      <c r="D331" s="258" t="s">
        <v>17</v>
      </c>
      <c r="E331" s="359">
        <f t="shared" si="433"/>
        <v>108</v>
      </c>
      <c r="F331" s="359">
        <v>108</v>
      </c>
      <c r="G331" s="359"/>
      <c r="H331" s="359">
        <v>0</v>
      </c>
      <c r="I331" s="359">
        <f t="shared" si="201"/>
        <v>108</v>
      </c>
      <c r="J331" s="359">
        <v>108</v>
      </c>
      <c r="K331" s="359"/>
      <c r="L331" s="359">
        <v>0</v>
      </c>
      <c r="M331" s="359">
        <f t="shared" si="202"/>
        <v>108</v>
      </c>
      <c r="N331" s="359">
        <v>108</v>
      </c>
      <c r="O331" s="359"/>
      <c r="P331" s="359">
        <v>0</v>
      </c>
      <c r="Q331" s="359">
        <f t="shared" si="203"/>
        <v>108</v>
      </c>
      <c r="R331" s="359">
        <v>108</v>
      </c>
      <c r="S331" s="359"/>
      <c r="T331" s="359">
        <v>0</v>
      </c>
    </row>
    <row r="332" spans="1:20" s="363" customFormat="1" ht="24" customHeight="1">
      <c r="A332" s="263"/>
      <c r="B332" s="365" t="s">
        <v>354</v>
      </c>
      <c r="C332" s="255" t="s">
        <v>354</v>
      </c>
      <c r="D332" s="258" t="s">
        <v>18</v>
      </c>
      <c r="E332" s="359">
        <f t="shared" si="433"/>
        <v>40</v>
      </c>
      <c r="F332" s="359"/>
      <c r="G332" s="359"/>
      <c r="H332" s="359">
        <v>40</v>
      </c>
      <c r="I332" s="359">
        <f t="shared" si="201"/>
        <v>40</v>
      </c>
      <c r="J332" s="359"/>
      <c r="K332" s="359"/>
      <c r="L332" s="359">
        <v>40</v>
      </c>
      <c r="M332" s="359">
        <f t="shared" si="202"/>
        <v>40</v>
      </c>
      <c r="N332" s="359"/>
      <c r="O332" s="359"/>
      <c r="P332" s="359">
        <v>40</v>
      </c>
      <c r="Q332" s="359">
        <f t="shared" si="203"/>
        <v>40</v>
      </c>
      <c r="R332" s="359"/>
      <c r="S332" s="359"/>
      <c r="T332" s="359">
        <v>40</v>
      </c>
    </row>
    <row r="333" spans="1:20" s="363" customFormat="1" ht="68.25" customHeight="1">
      <c r="A333" s="263"/>
      <c r="B333" s="255" t="s">
        <v>607</v>
      </c>
      <c r="C333" s="255" t="s">
        <v>654</v>
      </c>
      <c r="D333" s="256" t="s">
        <v>443</v>
      </c>
      <c r="E333" s="257">
        <f t="shared" si="433"/>
        <v>1565</v>
      </c>
      <c r="F333" s="257">
        <v>865</v>
      </c>
      <c r="G333" s="257">
        <v>0</v>
      </c>
      <c r="H333" s="257">
        <v>700</v>
      </c>
      <c r="I333" s="257">
        <f t="shared" si="201"/>
        <v>1565</v>
      </c>
      <c r="J333" s="257">
        <v>865</v>
      </c>
      <c r="K333" s="257">
        <v>0</v>
      </c>
      <c r="L333" s="257">
        <v>700</v>
      </c>
      <c r="M333" s="257">
        <f t="shared" si="202"/>
        <v>1565</v>
      </c>
      <c r="N333" s="257">
        <v>865</v>
      </c>
      <c r="O333" s="257">
        <v>0</v>
      </c>
      <c r="P333" s="257">
        <v>700</v>
      </c>
      <c r="Q333" s="257">
        <f t="shared" si="203"/>
        <v>1565</v>
      </c>
      <c r="R333" s="257">
        <v>865</v>
      </c>
      <c r="S333" s="257">
        <v>0</v>
      </c>
      <c r="T333" s="257">
        <v>700</v>
      </c>
    </row>
    <row r="334" spans="1:20" s="363" customFormat="1" ht="24" customHeight="1">
      <c r="A334" s="263"/>
      <c r="B334" s="365" t="s">
        <v>354</v>
      </c>
      <c r="C334" s="255" t="s">
        <v>354</v>
      </c>
      <c r="D334" s="258" t="s">
        <v>16</v>
      </c>
      <c r="E334" s="359">
        <f t="shared" si="433"/>
        <v>110</v>
      </c>
      <c r="F334" s="359">
        <f t="shared" ref="F334:H334" si="462">F335+F336</f>
        <v>83</v>
      </c>
      <c r="G334" s="359">
        <f t="shared" si="462"/>
        <v>0</v>
      </c>
      <c r="H334" s="359">
        <f t="shared" si="462"/>
        <v>27</v>
      </c>
      <c r="I334" s="359">
        <f t="shared" si="201"/>
        <v>110</v>
      </c>
      <c r="J334" s="359">
        <f t="shared" ref="J334:L334" si="463">J335+J336</f>
        <v>83</v>
      </c>
      <c r="K334" s="359">
        <f t="shared" si="463"/>
        <v>0</v>
      </c>
      <c r="L334" s="359">
        <f t="shared" si="463"/>
        <v>27</v>
      </c>
      <c r="M334" s="359">
        <f t="shared" si="202"/>
        <v>110</v>
      </c>
      <c r="N334" s="359">
        <f t="shared" ref="N334:P334" si="464">N335+N336</f>
        <v>83</v>
      </c>
      <c r="O334" s="359">
        <f t="shared" si="464"/>
        <v>0</v>
      </c>
      <c r="P334" s="359">
        <f t="shared" si="464"/>
        <v>27</v>
      </c>
      <c r="Q334" s="359">
        <f t="shared" si="203"/>
        <v>110</v>
      </c>
      <c r="R334" s="359">
        <f t="shared" ref="R334:T334" si="465">R335+R336</f>
        <v>83</v>
      </c>
      <c r="S334" s="359">
        <f t="shared" si="465"/>
        <v>0</v>
      </c>
      <c r="T334" s="359">
        <f t="shared" si="465"/>
        <v>27</v>
      </c>
    </row>
    <row r="335" spans="1:20" s="363" customFormat="1" ht="24" customHeight="1">
      <c r="A335" s="263"/>
      <c r="B335" s="365" t="s">
        <v>354</v>
      </c>
      <c r="C335" s="255" t="s">
        <v>354</v>
      </c>
      <c r="D335" s="258" t="s">
        <v>17</v>
      </c>
      <c r="E335" s="359">
        <f t="shared" si="433"/>
        <v>85</v>
      </c>
      <c r="F335" s="359">
        <v>80</v>
      </c>
      <c r="G335" s="359"/>
      <c r="H335" s="359">
        <v>5</v>
      </c>
      <c r="I335" s="359">
        <f t="shared" si="201"/>
        <v>85</v>
      </c>
      <c r="J335" s="359">
        <v>80</v>
      </c>
      <c r="K335" s="359"/>
      <c r="L335" s="359">
        <v>5</v>
      </c>
      <c r="M335" s="359">
        <f t="shared" si="202"/>
        <v>85</v>
      </c>
      <c r="N335" s="359">
        <v>80</v>
      </c>
      <c r="O335" s="359"/>
      <c r="P335" s="359">
        <v>5</v>
      </c>
      <c r="Q335" s="359">
        <f t="shared" si="203"/>
        <v>85</v>
      </c>
      <c r="R335" s="359">
        <v>80</v>
      </c>
      <c r="S335" s="359"/>
      <c r="T335" s="359">
        <v>5</v>
      </c>
    </row>
    <row r="336" spans="1:20" s="363" customFormat="1" ht="24" customHeight="1">
      <c r="A336" s="263"/>
      <c r="B336" s="365" t="s">
        <v>354</v>
      </c>
      <c r="C336" s="255" t="s">
        <v>354</v>
      </c>
      <c r="D336" s="258" t="s">
        <v>18</v>
      </c>
      <c r="E336" s="359">
        <f t="shared" si="433"/>
        <v>25</v>
      </c>
      <c r="F336" s="359">
        <v>3</v>
      </c>
      <c r="G336" s="359"/>
      <c r="H336" s="359">
        <v>22</v>
      </c>
      <c r="I336" s="359">
        <f t="shared" si="201"/>
        <v>25</v>
      </c>
      <c r="J336" s="359">
        <v>3</v>
      </c>
      <c r="K336" s="359"/>
      <c r="L336" s="359">
        <v>22</v>
      </c>
      <c r="M336" s="359">
        <f t="shared" si="202"/>
        <v>25</v>
      </c>
      <c r="N336" s="359">
        <v>3</v>
      </c>
      <c r="O336" s="359"/>
      <c r="P336" s="359">
        <v>22</v>
      </c>
      <c r="Q336" s="359">
        <f t="shared" si="203"/>
        <v>25</v>
      </c>
      <c r="R336" s="359">
        <v>3</v>
      </c>
      <c r="S336" s="359"/>
      <c r="T336" s="359">
        <v>22</v>
      </c>
    </row>
    <row r="337" spans="1:20" s="363" customFormat="1" ht="49.5" customHeight="1">
      <c r="A337" s="263"/>
      <c r="B337" s="286" t="s">
        <v>608</v>
      </c>
      <c r="C337" s="286" t="s">
        <v>655</v>
      </c>
      <c r="D337" s="366" t="s">
        <v>444</v>
      </c>
      <c r="E337" s="367">
        <f t="shared" si="433"/>
        <v>1415</v>
      </c>
      <c r="F337" s="367">
        <f>655+155+315</f>
        <v>1125</v>
      </c>
      <c r="G337" s="367">
        <v>0</v>
      </c>
      <c r="H337" s="367">
        <v>290</v>
      </c>
      <c r="I337" s="367">
        <f t="shared" si="201"/>
        <v>1415</v>
      </c>
      <c r="J337" s="367">
        <f>655+155+315</f>
        <v>1125</v>
      </c>
      <c r="K337" s="367">
        <v>0</v>
      </c>
      <c r="L337" s="367">
        <v>290</v>
      </c>
      <c r="M337" s="367">
        <f t="shared" si="202"/>
        <v>1415</v>
      </c>
      <c r="N337" s="367">
        <f>655+155+315</f>
        <v>1125</v>
      </c>
      <c r="O337" s="367">
        <v>0</v>
      </c>
      <c r="P337" s="367">
        <v>290</v>
      </c>
      <c r="Q337" s="367">
        <f t="shared" si="203"/>
        <v>1415</v>
      </c>
      <c r="R337" s="367">
        <f>655+155+315</f>
        <v>1125</v>
      </c>
      <c r="S337" s="367">
        <v>0</v>
      </c>
      <c r="T337" s="367">
        <v>290</v>
      </c>
    </row>
    <row r="338" spans="1:20" s="363" customFormat="1" ht="24" customHeight="1">
      <c r="A338" s="263"/>
      <c r="B338" s="368" t="s">
        <v>354</v>
      </c>
      <c r="C338" s="286" t="s">
        <v>354</v>
      </c>
      <c r="D338" s="369" t="s">
        <v>16</v>
      </c>
      <c r="E338" s="370">
        <f t="shared" si="433"/>
        <v>126</v>
      </c>
      <c r="F338" s="370">
        <f t="shared" ref="F338:H338" si="466">F339+F340</f>
        <v>96</v>
      </c>
      <c r="G338" s="370">
        <f t="shared" si="466"/>
        <v>0</v>
      </c>
      <c r="H338" s="370">
        <f t="shared" si="466"/>
        <v>30</v>
      </c>
      <c r="I338" s="370">
        <f t="shared" si="201"/>
        <v>126</v>
      </c>
      <c r="J338" s="370">
        <f t="shared" ref="J338:L338" si="467">J339+J340</f>
        <v>96</v>
      </c>
      <c r="K338" s="370">
        <f t="shared" si="467"/>
        <v>0</v>
      </c>
      <c r="L338" s="370">
        <f t="shared" si="467"/>
        <v>30</v>
      </c>
      <c r="M338" s="370">
        <f t="shared" si="202"/>
        <v>126</v>
      </c>
      <c r="N338" s="370">
        <f t="shared" ref="N338:P338" si="468">N339+N340</f>
        <v>96</v>
      </c>
      <c r="O338" s="370">
        <f t="shared" si="468"/>
        <v>0</v>
      </c>
      <c r="P338" s="370">
        <f t="shared" si="468"/>
        <v>30</v>
      </c>
      <c r="Q338" s="370">
        <f t="shared" si="203"/>
        <v>126</v>
      </c>
      <c r="R338" s="370">
        <f t="shared" ref="R338:T338" si="469">R339+R340</f>
        <v>96</v>
      </c>
      <c r="S338" s="370">
        <f t="shared" si="469"/>
        <v>0</v>
      </c>
      <c r="T338" s="370">
        <f t="shared" si="469"/>
        <v>30</v>
      </c>
    </row>
    <row r="339" spans="1:20" s="363" customFormat="1" ht="24" customHeight="1">
      <c r="A339" s="263"/>
      <c r="B339" s="368" t="s">
        <v>354</v>
      </c>
      <c r="C339" s="286" t="s">
        <v>354</v>
      </c>
      <c r="D339" s="369" t="s">
        <v>17</v>
      </c>
      <c r="E339" s="370">
        <f t="shared" si="433"/>
        <v>96</v>
      </c>
      <c r="F339" s="370">
        <v>96</v>
      </c>
      <c r="G339" s="370"/>
      <c r="H339" s="370"/>
      <c r="I339" s="370">
        <f t="shared" si="201"/>
        <v>96</v>
      </c>
      <c r="J339" s="370">
        <v>96</v>
      </c>
      <c r="K339" s="370"/>
      <c r="L339" s="370"/>
      <c r="M339" s="370">
        <f t="shared" si="202"/>
        <v>96</v>
      </c>
      <c r="N339" s="370">
        <v>96</v>
      </c>
      <c r="O339" s="370"/>
      <c r="P339" s="370"/>
      <c r="Q339" s="370">
        <f t="shared" si="203"/>
        <v>96</v>
      </c>
      <c r="R339" s="370">
        <v>96</v>
      </c>
      <c r="S339" s="370"/>
      <c r="T339" s="370"/>
    </row>
    <row r="340" spans="1:20" s="363" customFormat="1" ht="24" customHeight="1">
      <c r="A340" s="263"/>
      <c r="B340" s="368" t="s">
        <v>354</v>
      </c>
      <c r="C340" s="286" t="s">
        <v>354</v>
      </c>
      <c r="D340" s="369" t="s">
        <v>18</v>
      </c>
      <c r="E340" s="370">
        <f t="shared" si="433"/>
        <v>30</v>
      </c>
      <c r="F340" s="370"/>
      <c r="G340" s="370"/>
      <c r="H340" s="370">
        <v>30</v>
      </c>
      <c r="I340" s="370">
        <f t="shared" si="201"/>
        <v>30</v>
      </c>
      <c r="J340" s="370"/>
      <c r="K340" s="370"/>
      <c r="L340" s="370">
        <v>30</v>
      </c>
      <c r="M340" s="370">
        <f t="shared" si="202"/>
        <v>30</v>
      </c>
      <c r="N340" s="370"/>
      <c r="O340" s="370"/>
      <c r="P340" s="370">
        <v>30</v>
      </c>
      <c r="Q340" s="370">
        <f t="shared" si="203"/>
        <v>30</v>
      </c>
      <c r="R340" s="370"/>
      <c r="S340" s="370"/>
      <c r="T340" s="370">
        <v>30</v>
      </c>
    </row>
    <row r="341" spans="1:20" s="363" customFormat="1" ht="51.75" customHeight="1">
      <c r="A341" s="263"/>
      <c r="B341" s="255" t="s">
        <v>644</v>
      </c>
      <c r="C341" s="255" t="s">
        <v>656</v>
      </c>
      <c r="D341" s="256" t="s">
        <v>445</v>
      </c>
      <c r="E341" s="257">
        <f t="shared" si="433"/>
        <v>1085</v>
      </c>
      <c r="F341" s="257">
        <v>925</v>
      </c>
      <c r="G341" s="257"/>
      <c r="H341" s="257">
        <v>160</v>
      </c>
      <c r="I341" s="257">
        <f t="shared" si="201"/>
        <v>1085</v>
      </c>
      <c r="J341" s="257">
        <v>925</v>
      </c>
      <c r="K341" s="257"/>
      <c r="L341" s="257">
        <v>160</v>
      </c>
      <c r="M341" s="257">
        <f t="shared" si="202"/>
        <v>1085</v>
      </c>
      <c r="N341" s="257">
        <v>925</v>
      </c>
      <c r="O341" s="257"/>
      <c r="P341" s="257">
        <v>160</v>
      </c>
      <c r="Q341" s="257">
        <f t="shared" si="203"/>
        <v>1085</v>
      </c>
      <c r="R341" s="257">
        <v>925</v>
      </c>
      <c r="S341" s="257"/>
      <c r="T341" s="257">
        <v>160</v>
      </c>
    </row>
    <row r="342" spans="1:20" s="363" customFormat="1" ht="24" customHeight="1">
      <c r="A342" s="263"/>
      <c r="B342" s="365" t="s">
        <v>354</v>
      </c>
      <c r="C342" s="255" t="s">
        <v>354</v>
      </c>
      <c r="D342" s="258" t="s">
        <v>16</v>
      </c>
      <c r="E342" s="359">
        <f t="shared" si="433"/>
        <v>85</v>
      </c>
      <c r="F342" s="359">
        <f t="shared" ref="F342:H342" si="470">F343+F344</f>
        <v>85</v>
      </c>
      <c r="G342" s="359">
        <f t="shared" si="470"/>
        <v>0</v>
      </c>
      <c r="H342" s="359">
        <f t="shared" si="470"/>
        <v>0</v>
      </c>
      <c r="I342" s="359">
        <f t="shared" si="201"/>
        <v>85</v>
      </c>
      <c r="J342" s="359">
        <f t="shared" ref="J342:L342" si="471">J343+J344</f>
        <v>85</v>
      </c>
      <c r="K342" s="359">
        <f t="shared" si="471"/>
        <v>0</v>
      </c>
      <c r="L342" s="359">
        <f t="shared" si="471"/>
        <v>0</v>
      </c>
      <c r="M342" s="359">
        <f t="shared" si="202"/>
        <v>85</v>
      </c>
      <c r="N342" s="359">
        <f t="shared" ref="N342:P342" si="472">N343+N344</f>
        <v>85</v>
      </c>
      <c r="O342" s="359">
        <f t="shared" si="472"/>
        <v>0</v>
      </c>
      <c r="P342" s="359">
        <f t="shared" si="472"/>
        <v>0</v>
      </c>
      <c r="Q342" s="359">
        <f t="shared" si="203"/>
        <v>85</v>
      </c>
      <c r="R342" s="359">
        <f t="shared" ref="R342:T342" si="473">R343+R344</f>
        <v>85</v>
      </c>
      <c r="S342" s="359">
        <f t="shared" si="473"/>
        <v>0</v>
      </c>
      <c r="T342" s="359">
        <f t="shared" si="473"/>
        <v>0</v>
      </c>
    </row>
    <row r="343" spans="1:20" s="363" customFormat="1" ht="24" customHeight="1">
      <c r="A343" s="263"/>
      <c r="B343" s="365" t="s">
        <v>354</v>
      </c>
      <c r="C343" s="255" t="s">
        <v>354</v>
      </c>
      <c r="D343" s="258" t="s">
        <v>17</v>
      </c>
      <c r="E343" s="359">
        <f t="shared" si="433"/>
        <v>76</v>
      </c>
      <c r="F343" s="359">
        <v>76</v>
      </c>
      <c r="G343" s="359"/>
      <c r="H343" s="359">
        <v>0</v>
      </c>
      <c r="I343" s="359">
        <f t="shared" si="201"/>
        <v>76</v>
      </c>
      <c r="J343" s="359">
        <v>76</v>
      </c>
      <c r="K343" s="359"/>
      <c r="L343" s="359">
        <v>0</v>
      </c>
      <c r="M343" s="359">
        <f t="shared" si="202"/>
        <v>76</v>
      </c>
      <c r="N343" s="359">
        <v>76</v>
      </c>
      <c r="O343" s="359"/>
      <c r="P343" s="359">
        <v>0</v>
      </c>
      <c r="Q343" s="359">
        <f t="shared" si="203"/>
        <v>76</v>
      </c>
      <c r="R343" s="359">
        <v>76</v>
      </c>
      <c r="S343" s="359"/>
      <c r="T343" s="359">
        <v>0</v>
      </c>
    </row>
    <row r="344" spans="1:20" s="363" customFormat="1" ht="24" customHeight="1">
      <c r="A344" s="263"/>
      <c r="B344" s="365" t="s">
        <v>354</v>
      </c>
      <c r="C344" s="255" t="s">
        <v>354</v>
      </c>
      <c r="D344" s="258" t="s">
        <v>18</v>
      </c>
      <c r="E344" s="359">
        <f t="shared" si="433"/>
        <v>9</v>
      </c>
      <c r="F344" s="359">
        <v>9</v>
      </c>
      <c r="G344" s="359"/>
      <c r="H344" s="359">
        <v>0</v>
      </c>
      <c r="I344" s="359">
        <f t="shared" si="201"/>
        <v>9</v>
      </c>
      <c r="J344" s="359">
        <v>9</v>
      </c>
      <c r="K344" s="359"/>
      <c r="L344" s="359">
        <v>0</v>
      </c>
      <c r="M344" s="359">
        <f t="shared" si="202"/>
        <v>9</v>
      </c>
      <c r="N344" s="359">
        <v>9</v>
      </c>
      <c r="O344" s="359"/>
      <c r="P344" s="359">
        <v>0</v>
      </c>
      <c r="Q344" s="359">
        <f t="shared" si="203"/>
        <v>9</v>
      </c>
      <c r="R344" s="359">
        <v>9</v>
      </c>
      <c r="S344" s="359"/>
      <c r="T344" s="359">
        <v>0</v>
      </c>
    </row>
    <row r="345" spans="1:20" s="363" customFormat="1" ht="38.25" customHeight="1">
      <c r="A345" s="263"/>
      <c r="B345" s="255" t="s">
        <v>609</v>
      </c>
      <c r="C345" s="255" t="s">
        <v>649</v>
      </c>
      <c r="D345" s="256" t="s">
        <v>446</v>
      </c>
      <c r="E345" s="257">
        <f t="shared" si="433"/>
        <v>1225</v>
      </c>
      <c r="F345" s="257">
        <v>1075</v>
      </c>
      <c r="G345" s="257">
        <v>0</v>
      </c>
      <c r="H345" s="257">
        <v>150</v>
      </c>
      <c r="I345" s="257">
        <f t="shared" si="201"/>
        <v>1225</v>
      </c>
      <c r="J345" s="257">
        <v>1075</v>
      </c>
      <c r="K345" s="257">
        <v>0</v>
      </c>
      <c r="L345" s="257">
        <v>150</v>
      </c>
      <c r="M345" s="257">
        <f t="shared" si="202"/>
        <v>1225</v>
      </c>
      <c r="N345" s="257">
        <v>1075</v>
      </c>
      <c r="O345" s="257">
        <v>0</v>
      </c>
      <c r="P345" s="257">
        <v>150</v>
      </c>
      <c r="Q345" s="257">
        <f t="shared" si="203"/>
        <v>1225</v>
      </c>
      <c r="R345" s="257">
        <v>1075</v>
      </c>
      <c r="S345" s="257">
        <v>0</v>
      </c>
      <c r="T345" s="257">
        <v>150</v>
      </c>
    </row>
    <row r="346" spans="1:20" s="363" customFormat="1" ht="24" customHeight="1">
      <c r="A346" s="263"/>
      <c r="B346" s="365" t="s">
        <v>354</v>
      </c>
      <c r="C346" s="255" t="s">
        <v>354</v>
      </c>
      <c r="D346" s="258" t="s">
        <v>16</v>
      </c>
      <c r="E346" s="359">
        <f t="shared" si="433"/>
        <v>140</v>
      </c>
      <c r="F346" s="359">
        <f t="shared" ref="F346:H346" si="474">F347+F348</f>
        <v>118</v>
      </c>
      <c r="G346" s="359">
        <f t="shared" si="474"/>
        <v>0</v>
      </c>
      <c r="H346" s="359">
        <f t="shared" si="474"/>
        <v>22</v>
      </c>
      <c r="I346" s="359">
        <f t="shared" si="201"/>
        <v>140</v>
      </c>
      <c r="J346" s="359">
        <f t="shared" ref="J346:L346" si="475">J347+J348</f>
        <v>118</v>
      </c>
      <c r="K346" s="359">
        <f t="shared" si="475"/>
        <v>0</v>
      </c>
      <c r="L346" s="359">
        <f t="shared" si="475"/>
        <v>22</v>
      </c>
      <c r="M346" s="359">
        <f t="shared" si="202"/>
        <v>140</v>
      </c>
      <c r="N346" s="359">
        <f t="shared" ref="N346:P346" si="476">N347+N348</f>
        <v>118</v>
      </c>
      <c r="O346" s="359">
        <f t="shared" si="476"/>
        <v>0</v>
      </c>
      <c r="P346" s="359">
        <f t="shared" si="476"/>
        <v>22</v>
      </c>
      <c r="Q346" s="359">
        <f t="shared" si="203"/>
        <v>140</v>
      </c>
      <c r="R346" s="359">
        <f t="shared" ref="R346:T346" si="477">R347+R348</f>
        <v>118</v>
      </c>
      <c r="S346" s="359">
        <f t="shared" si="477"/>
        <v>0</v>
      </c>
      <c r="T346" s="359">
        <f t="shared" si="477"/>
        <v>22</v>
      </c>
    </row>
    <row r="347" spans="1:20" s="363" customFormat="1" ht="24" customHeight="1">
      <c r="A347" s="263"/>
      <c r="B347" s="365" t="s">
        <v>354</v>
      </c>
      <c r="C347" s="255" t="s">
        <v>354</v>
      </c>
      <c r="D347" s="258" t="s">
        <v>17</v>
      </c>
      <c r="E347" s="359">
        <f t="shared" si="433"/>
        <v>73</v>
      </c>
      <c r="F347" s="359">
        <v>73</v>
      </c>
      <c r="G347" s="359"/>
      <c r="H347" s="359">
        <v>0</v>
      </c>
      <c r="I347" s="359">
        <f t="shared" si="201"/>
        <v>73</v>
      </c>
      <c r="J347" s="359">
        <v>73</v>
      </c>
      <c r="K347" s="359"/>
      <c r="L347" s="359">
        <v>0</v>
      </c>
      <c r="M347" s="359">
        <f t="shared" si="202"/>
        <v>73</v>
      </c>
      <c r="N347" s="359">
        <v>73</v>
      </c>
      <c r="O347" s="359"/>
      <c r="P347" s="359">
        <v>0</v>
      </c>
      <c r="Q347" s="359">
        <f t="shared" si="203"/>
        <v>73</v>
      </c>
      <c r="R347" s="359">
        <v>73</v>
      </c>
      <c r="S347" s="359"/>
      <c r="T347" s="359">
        <v>0</v>
      </c>
    </row>
    <row r="348" spans="1:20" s="363" customFormat="1" ht="24" customHeight="1">
      <c r="A348" s="263"/>
      <c r="B348" s="365" t="s">
        <v>354</v>
      </c>
      <c r="C348" s="255" t="s">
        <v>354</v>
      </c>
      <c r="D348" s="258" t="s">
        <v>18</v>
      </c>
      <c r="E348" s="359">
        <f t="shared" si="433"/>
        <v>67</v>
      </c>
      <c r="F348" s="359">
        <v>45</v>
      </c>
      <c r="G348" s="359"/>
      <c r="H348" s="359">
        <v>22</v>
      </c>
      <c r="I348" s="359">
        <f t="shared" si="201"/>
        <v>67</v>
      </c>
      <c r="J348" s="359">
        <v>45</v>
      </c>
      <c r="K348" s="359"/>
      <c r="L348" s="359">
        <v>22</v>
      </c>
      <c r="M348" s="359">
        <f t="shared" si="202"/>
        <v>67</v>
      </c>
      <c r="N348" s="359">
        <v>45</v>
      </c>
      <c r="O348" s="359"/>
      <c r="P348" s="359">
        <v>22</v>
      </c>
      <c r="Q348" s="359">
        <f t="shared" si="203"/>
        <v>67</v>
      </c>
      <c r="R348" s="359">
        <v>45</v>
      </c>
      <c r="S348" s="359"/>
      <c r="T348" s="359">
        <v>22</v>
      </c>
    </row>
    <row r="349" spans="1:20" s="363" customFormat="1" ht="40.5" customHeight="1">
      <c r="A349" s="263"/>
      <c r="B349" s="255" t="s">
        <v>610</v>
      </c>
      <c r="C349" s="255" t="s">
        <v>657</v>
      </c>
      <c r="D349" s="256" t="s">
        <v>447</v>
      </c>
      <c r="E349" s="257">
        <f t="shared" si="433"/>
        <v>2425</v>
      </c>
      <c r="F349" s="257">
        <v>1925</v>
      </c>
      <c r="G349" s="257">
        <v>0</v>
      </c>
      <c r="H349" s="257">
        <v>500</v>
      </c>
      <c r="I349" s="257">
        <f t="shared" si="201"/>
        <v>2425</v>
      </c>
      <c r="J349" s="257">
        <v>1925</v>
      </c>
      <c r="K349" s="257">
        <v>0</v>
      </c>
      <c r="L349" s="257">
        <v>500</v>
      </c>
      <c r="M349" s="257">
        <f t="shared" si="202"/>
        <v>2425</v>
      </c>
      <c r="N349" s="257">
        <v>1925</v>
      </c>
      <c r="O349" s="257">
        <v>0</v>
      </c>
      <c r="P349" s="257">
        <v>500</v>
      </c>
      <c r="Q349" s="257">
        <f t="shared" si="203"/>
        <v>2425</v>
      </c>
      <c r="R349" s="257">
        <v>1925</v>
      </c>
      <c r="S349" s="257">
        <v>0</v>
      </c>
      <c r="T349" s="257">
        <v>500</v>
      </c>
    </row>
    <row r="350" spans="1:20" s="363" customFormat="1" ht="24" customHeight="1">
      <c r="A350" s="263"/>
      <c r="B350" s="365" t="s">
        <v>354</v>
      </c>
      <c r="C350" s="255" t="s">
        <v>354</v>
      </c>
      <c r="D350" s="258" t="s">
        <v>16</v>
      </c>
      <c r="E350" s="359">
        <f t="shared" si="433"/>
        <v>151</v>
      </c>
      <c r="F350" s="359">
        <f t="shared" ref="F350:H350" si="478">F351+F352</f>
        <v>141</v>
      </c>
      <c r="G350" s="359">
        <f t="shared" si="478"/>
        <v>0</v>
      </c>
      <c r="H350" s="359">
        <f t="shared" si="478"/>
        <v>10</v>
      </c>
      <c r="I350" s="359">
        <f t="shared" si="201"/>
        <v>151</v>
      </c>
      <c r="J350" s="359">
        <f t="shared" ref="J350:L350" si="479">J351+J352</f>
        <v>141</v>
      </c>
      <c r="K350" s="359">
        <f t="shared" si="479"/>
        <v>0</v>
      </c>
      <c r="L350" s="359">
        <f t="shared" si="479"/>
        <v>10</v>
      </c>
      <c r="M350" s="359">
        <f t="shared" si="202"/>
        <v>151</v>
      </c>
      <c r="N350" s="359">
        <f t="shared" ref="N350:P350" si="480">N351+N352</f>
        <v>141</v>
      </c>
      <c r="O350" s="359">
        <f t="shared" si="480"/>
        <v>0</v>
      </c>
      <c r="P350" s="359">
        <f t="shared" si="480"/>
        <v>10</v>
      </c>
      <c r="Q350" s="359">
        <f t="shared" si="203"/>
        <v>151</v>
      </c>
      <c r="R350" s="359">
        <f t="shared" ref="R350:T350" si="481">R351+R352</f>
        <v>141</v>
      </c>
      <c r="S350" s="359">
        <f t="shared" si="481"/>
        <v>0</v>
      </c>
      <c r="T350" s="359">
        <f t="shared" si="481"/>
        <v>10</v>
      </c>
    </row>
    <row r="351" spans="1:20" s="363" customFormat="1" ht="24" customHeight="1">
      <c r="A351" s="263"/>
      <c r="B351" s="365" t="s">
        <v>354</v>
      </c>
      <c r="C351" s="255" t="s">
        <v>354</v>
      </c>
      <c r="D351" s="258" t="s">
        <v>17</v>
      </c>
      <c r="E351" s="359">
        <f t="shared" si="433"/>
        <v>108</v>
      </c>
      <c r="F351" s="359">
        <v>108</v>
      </c>
      <c r="G351" s="359"/>
      <c r="H351" s="359">
        <v>0</v>
      </c>
      <c r="I351" s="359">
        <f t="shared" si="201"/>
        <v>108</v>
      </c>
      <c r="J351" s="359">
        <v>108</v>
      </c>
      <c r="K351" s="359"/>
      <c r="L351" s="359">
        <v>0</v>
      </c>
      <c r="M351" s="359">
        <f t="shared" si="202"/>
        <v>108</v>
      </c>
      <c r="N351" s="359">
        <v>108</v>
      </c>
      <c r="O351" s="359"/>
      <c r="P351" s="359">
        <v>0</v>
      </c>
      <c r="Q351" s="359">
        <f t="shared" si="203"/>
        <v>108</v>
      </c>
      <c r="R351" s="359">
        <v>108</v>
      </c>
      <c r="S351" s="359"/>
      <c r="T351" s="359">
        <v>0</v>
      </c>
    </row>
    <row r="352" spans="1:20" s="363" customFormat="1" ht="24" customHeight="1">
      <c r="A352" s="263"/>
      <c r="B352" s="365" t="s">
        <v>354</v>
      </c>
      <c r="C352" s="255" t="s">
        <v>354</v>
      </c>
      <c r="D352" s="258" t="s">
        <v>18</v>
      </c>
      <c r="E352" s="359">
        <f t="shared" si="433"/>
        <v>43</v>
      </c>
      <c r="F352" s="359">
        <v>33</v>
      </c>
      <c r="G352" s="359"/>
      <c r="H352" s="359">
        <v>10</v>
      </c>
      <c r="I352" s="359">
        <f t="shared" si="201"/>
        <v>43</v>
      </c>
      <c r="J352" s="359">
        <v>33</v>
      </c>
      <c r="K352" s="359"/>
      <c r="L352" s="359">
        <v>10</v>
      </c>
      <c r="M352" s="359">
        <f t="shared" si="202"/>
        <v>43</v>
      </c>
      <c r="N352" s="359">
        <v>33</v>
      </c>
      <c r="O352" s="359"/>
      <c r="P352" s="359">
        <v>10</v>
      </c>
      <c r="Q352" s="359">
        <f t="shared" si="203"/>
        <v>43</v>
      </c>
      <c r="R352" s="359">
        <v>33</v>
      </c>
      <c r="S352" s="359"/>
      <c r="T352" s="359">
        <v>10</v>
      </c>
    </row>
    <row r="353" spans="1:20" s="363" customFormat="1" ht="39" customHeight="1">
      <c r="A353" s="263"/>
      <c r="B353" s="255" t="s">
        <v>611</v>
      </c>
      <c r="C353" s="255" t="s">
        <v>658</v>
      </c>
      <c r="D353" s="256" t="s">
        <v>448</v>
      </c>
      <c r="E353" s="257">
        <f t="shared" si="433"/>
        <v>2945</v>
      </c>
      <c r="F353" s="257">
        <v>2745</v>
      </c>
      <c r="G353" s="257">
        <v>0</v>
      </c>
      <c r="H353" s="257">
        <v>200</v>
      </c>
      <c r="I353" s="257">
        <f t="shared" si="201"/>
        <v>2945</v>
      </c>
      <c r="J353" s="257">
        <v>2745</v>
      </c>
      <c r="K353" s="257">
        <v>0</v>
      </c>
      <c r="L353" s="257">
        <v>200</v>
      </c>
      <c r="M353" s="257">
        <f t="shared" si="202"/>
        <v>2945</v>
      </c>
      <c r="N353" s="257">
        <v>2745</v>
      </c>
      <c r="O353" s="257">
        <v>0</v>
      </c>
      <c r="P353" s="257">
        <v>200</v>
      </c>
      <c r="Q353" s="257">
        <f t="shared" si="203"/>
        <v>2945</v>
      </c>
      <c r="R353" s="257">
        <v>2745</v>
      </c>
      <c r="S353" s="257">
        <v>0</v>
      </c>
      <c r="T353" s="257">
        <v>200</v>
      </c>
    </row>
    <row r="354" spans="1:20" s="363" customFormat="1" ht="24" customHeight="1">
      <c r="A354" s="263"/>
      <c r="B354" s="365" t="s">
        <v>354</v>
      </c>
      <c r="C354" s="255" t="s">
        <v>354</v>
      </c>
      <c r="D354" s="258" t="s">
        <v>16</v>
      </c>
      <c r="E354" s="359">
        <f t="shared" si="433"/>
        <v>302</v>
      </c>
      <c r="F354" s="359">
        <f t="shared" ref="F354:H354" si="482">F355+F356</f>
        <v>281</v>
      </c>
      <c r="G354" s="359">
        <f t="shared" si="482"/>
        <v>0</v>
      </c>
      <c r="H354" s="359">
        <f t="shared" si="482"/>
        <v>21</v>
      </c>
      <c r="I354" s="359">
        <f t="shared" si="201"/>
        <v>302</v>
      </c>
      <c r="J354" s="359">
        <f t="shared" ref="J354:L354" si="483">J355+J356</f>
        <v>281</v>
      </c>
      <c r="K354" s="359">
        <f t="shared" si="483"/>
        <v>0</v>
      </c>
      <c r="L354" s="359">
        <f t="shared" si="483"/>
        <v>21</v>
      </c>
      <c r="M354" s="359">
        <f t="shared" si="202"/>
        <v>302</v>
      </c>
      <c r="N354" s="359">
        <f t="shared" ref="N354:P354" si="484">N355+N356</f>
        <v>281</v>
      </c>
      <c r="O354" s="359">
        <f t="shared" si="484"/>
        <v>0</v>
      </c>
      <c r="P354" s="359">
        <f t="shared" si="484"/>
        <v>21</v>
      </c>
      <c r="Q354" s="359">
        <f t="shared" si="203"/>
        <v>302</v>
      </c>
      <c r="R354" s="359">
        <f t="shared" ref="R354:T354" si="485">R355+R356</f>
        <v>281</v>
      </c>
      <c r="S354" s="359">
        <f t="shared" si="485"/>
        <v>0</v>
      </c>
      <c r="T354" s="359">
        <f t="shared" si="485"/>
        <v>21</v>
      </c>
    </row>
    <row r="355" spans="1:20" s="363" customFormat="1" ht="24" customHeight="1">
      <c r="A355" s="263"/>
      <c r="B355" s="365" t="s">
        <v>354</v>
      </c>
      <c r="C355" s="255" t="s">
        <v>354</v>
      </c>
      <c r="D355" s="258" t="s">
        <v>17</v>
      </c>
      <c r="E355" s="359">
        <f t="shared" si="433"/>
        <v>197</v>
      </c>
      <c r="F355" s="359">
        <v>197</v>
      </c>
      <c r="G355" s="359"/>
      <c r="H355" s="359">
        <v>0</v>
      </c>
      <c r="I355" s="359">
        <f t="shared" si="201"/>
        <v>197</v>
      </c>
      <c r="J355" s="359">
        <v>197</v>
      </c>
      <c r="K355" s="359"/>
      <c r="L355" s="359">
        <v>0</v>
      </c>
      <c r="M355" s="359">
        <f t="shared" si="202"/>
        <v>197</v>
      </c>
      <c r="N355" s="359">
        <v>197</v>
      </c>
      <c r="O355" s="359"/>
      <c r="P355" s="359">
        <v>0</v>
      </c>
      <c r="Q355" s="359">
        <f t="shared" si="203"/>
        <v>197</v>
      </c>
      <c r="R355" s="359">
        <v>197</v>
      </c>
      <c r="S355" s="359"/>
      <c r="T355" s="359">
        <v>0</v>
      </c>
    </row>
    <row r="356" spans="1:20" s="363" customFormat="1" ht="24" customHeight="1">
      <c r="A356" s="263"/>
      <c r="B356" s="365" t="s">
        <v>354</v>
      </c>
      <c r="C356" s="255" t="s">
        <v>354</v>
      </c>
      <c r="D356" s="258" t="s">
        <v>18</v>
      </c>
      <c r="E356" s="359">
        <f t="shared" si="433"/>
        <v>105</v>
      </c>
      <c r="F356" s="359">
        <v>84</v>
      </c>
      <c r="G356" s="359"/>
      <c r="H356" s="359">
        <v>21</v>
      </c>
      <c r="I356" s="359">
        <f t="shared" si="201"/>
        <v>105</v>
      </c>
      <c r="J356" s="359">
        <v>84</v>
      </c>
      <c r="K356" s="359"/>
      <c r="L356" s="359">
        <v>21</v>
      </c>
      <c r="M356" s="359">
        <f t="shared" si="202"/>
        <v>105</v>
      </c>
      <c r="N356" s="359">
        <v>84</v>
      </c>
      <c r="O356" s="359"/>
      <c r="P356" s="359">
        <v>21</v>
      </c>
      <c r="Q356" s="359">
        <f t="shared" si="203"/>
        <v>105</v>
      </c>
      <c r="R356" s="359">
        <v>84</v>
      </c>
      <c r="S356" s="359"/>
      <c r="T356" s="359">
        <v>21</v>
      </c>
    </row>
    <row r="357" spans="1:20" s="363" customFormat="1" ht="38.25" customHeight="1">
      <c r="A357" s="263"/>
      <c r="B357" s="255" t="s">
        <v>612</v>
      </c>
      <c r="C357" s="255" t="s">
        <v>659</v>
      </c>
      <c r="D357" s="256" t="s">
        <v>449</v>
      </c>
      <c r="E357" s="257">
        <f t="shared" si="433"/>
        <v>6245</v>
      </c>
      <c r="F357" s="257">
        <v>6245</v>
      </c>
      <c r="G357" s="257">
        <v>0</v>
      </c>
      <c r="H357" s="257">
        <v>0</v>
      </c>
      <c r="I357" s="257">
        <f t="shared" si="201"/>
        <v>6245</v>
      </c>
      <c r="J357" s="257">
        <v>6245</v>
      </c>
      <c r="K357" s="257">
        <v>0</v>
      </c>
      <c r="L357" s="257">
        <v>0</v>
      </c>
      <c r="M357" s="257">
        <f t="shared" si="202"/>
        <v>6245</v>
      </c>
      <c r="N357" s="257">
        <v>6245</v>
      </c>
      <c r="O357" s="257">
        <v>0</v>
      </c>
      <c r="P357" s="257">
        <v>0</v>
      </c>
      <c r="Q357" s="257">
        <f t="shared" si="203"/>
        <v>6245</v>
      </c>
      <c r="R357" s="257">
        <v>6245</v>
      </c>
      <c r="S357" s="257">
        <v>0</v>
      </c>
      <c r="T357" s="257">
        <v>0</v>
      </c>
    </row>
    <row r="358" spans="1:20" s="363" customFormat="1" ht="24" customHeight="1">
      <c r="A358" s="263"/>
      <c r="B358" s="365" t="s">
        <v>354</v>
      </c>
      <c r="C358" s="255" t="s">
        <v>354</v>
      </c>
      <c r="D358" s="258" t="s">
        <v>16</v>
      </c>
      <c r="E358" s="359">
        <f t="shared" si="433"/>
        <v>114</v>
      </c>
      <c r="F358" s="359">
        <f t="shared" ref="F358:H358" si="486">F359+F360</f>
        <v>114</v>
      </c>
      <c r="G358" s="359">
        <f t="shared" si="486"/>
        <v>0</v>
      </c>
      <c r="H358" s="359">
        <f t="shared" si="486"/>
        <v>0</v>
      </c>
      <c r="I358" s="359">
        <f t="shared" si="201"/>
        <v>114</v>
      </c>
      <c r="J358" s="359">
        <f t="shared" ref="J358:L358" si="487">J359+J360</f>
        <v>114</v>
      </c>
      <c r="K358" s="359">
        <f t="shared" si="487"/>
        <v>0</v>
      </c>
      <c r="L358" s="359">
        <f t="shared" si="487"/>
        <v>0</v>
      </c>
      <c r="M358" s="359">
        <f t="shared" si="202"/>
        <v>114</v>
      </c>
      <c r="N358" s="359">
        <f t="shared" ref="N358:P358" si="488">N359+N360</f>
        <v>114</v>
      </c>
      <c r="O358" s="359">
        <f t="shared" si="488"/>
        <v>0</v>
      </c>
      <c r="P358" s="359">
        <f t="shared" si="488"/>
        <v>0</v>
      </c>
      <c r="Q358" s="359">
        <f t="shared" si="203"/>
        <v>114</v>
      </c>
      <c r="R358" s="359">
        <f t="shared" ref="R358:T358" si="489">R359+R360</f>
        <v>114</v>
      </c>
      <c r="S358" s="359">
        <f t="shared" si="489"/>
        <v>0</v>
      </c>
      <c r="T358" s="359">
        <f t="shared" si="489"/>
        <v>0</v>
      </c>
    </row>
    <row r="359" spans="1:20" s="363" customFormat="1" ht="24" customHeight="1">
      <c r="A359" s="263"/>
      <c r="B359" s="365" t="s">
        <v>354</v>
      </c>
      <c r="C359" s="255" t="s">
        <v>354</v>
      </c>
      <c r="D359" s="258" t="s">
        <v>17</v>
      </c>
      <c r="E359" s="359">
        <f t="shared" si="433"/>
        <v>22</v>
      </c>
      <c r="F359" s="359">
        <v>22</v>
      </c>
      <c r="G359" s="359"/>
      <c r="H359" s="359">
        <v>0</v>
      </c>
      <c r="I359" s="359">
        <f t="shared" si="201"/>
        <v>22</v>
      </c>
      <c r="J359" s="359">
        <v>22</v>
      </c>
      <c r="K359" s="359"/>
      <c r="L359" s="359">
        <v>0</v>
      </c>
      <c r="M359" s="359">
        <f t="shared" si="202"/>
        <v>22</v>
      </c>
      <c r="N359" s="359">
        <v>22</v>
      </c>
      <c r="O359" s="359"/>
      <c r="P359" s="359">
        <v>0</v>
      </c>
      <c r="Q359" s="359">
        <f t="shared" si="203"/>
        <v>22</v>
      </c>
      <c r="R359" s="359">
        <v>22</v>
      </c>
      <c r="S359" s="359"/>
      <c r="T359" s="359">
        <v>0</v>
      </c>
    </row>
    <row r="360" spans="1:20" s="363" customFormat="1" ht="24" customHeight="1">
      <c r="A360" s="263"/>
      <c r="B360" s="365" t="s">
        <v>354</v>
      </c>
      <c r="C360" s="255" t="s">
        <v>354</v>
      </c>
      <c r="D360" s="258" t="s">
        <v>18</v>
      </c>
      <c r="E360" s="359">
        <f t="shared" si="433"/>
        <v>92</v>
      </c>
      <c r="F360" s="359">
        <v>92</v>
      </c>
      <c r="G360" s="359"/>
      <c r="H360" s="359">
        <v>0</v>
      </c>
      <c r="I360" s="359">
        <f t="shared" si="201"/>
        <v>92</v>
      </c>
      <c r="J360" s="359">
        <v>92</v>
      </c>
      <c r="K360" s="359"/>
      <c r="L360" s="359">
        <v>0</v>
      </c>
      <c r="M360" s="359">
        <f t="shared" si="202"/>
        <v>92</v>
      </c>
      <c r="N360" s="359">
        <v>92</v>
      </c>
      <c r="O360" s="359"/>
      <c r="P360" s="359">
        <v>0</v>
      </c>
      <c r="Q360" s="359">
        <f t="shared" si="203"/>
        <v>92</v>
      </c>
      <c r="R360" s="359">
        <v>92</v>
      </c>
      <c r="S360" s="359"/>
      <c r="T360" s="359">
        <v>0</v>
      </c>
    </row>
    <row r="361" spans="1:20" s="363" customFormat="1" ht="31.5" customHeight="1">
      <c r="A361" s="263"/>
      <c r="B361" s="255" t="s">
        <v>613</v>
      </c>
      <c r="C361" s="255" t="s">
        <v>660</v>
      </c>
      <c r="D361" s="256" t="s">
        <v>450</v>
      </c>
      <c r="E361" s="257">
        <f t="shared" si="433"/>
        <v>263</v>
      </c>
      <c r="F361" s="257">
        <v>230</v>
      </c>
      <c r="G361" s="257">
        <v>0</v>
      </c>
      <c r="H361" s="257">
        <v>33</v>
      </c>
      <c r="I361" s="257">
        <f t="shared" si="201"/>
        <v>263</v>
      </c>
      <c r="J361" s="257">
        <v>230</v>
      </c>
      <c r="K361" s="257">
        <v>0</v>
      </c>
      <c r="L361" s="257">
        <v>33</v>
      </c>
      <c r="M361" s="257">
        <f t="shared" si="202"/>
        <v>263</v>
      </c>
      <c r="N361" s="257">
        <v>230</v>
      </c>
      <c r="O361" s="257">
        <v>0</v>
      </c>
      <c r="P361" s="257">
        <v>33</v>
      </c>
      <c r="Q361" s="257">
        <f t="shared" si="203"/>
        <v>263</v>
      </c>
      <c r="R361" s="257">
        <v>230</v>
      </c>
      <c r="S361" s="257">
        <v>0</v>
      </c>
      <c r="T361" s="257">
        <v>33</v>
      </c>
    </row>
    <row r="362" spans="1:20" s="363" customFormat="1" ht="24" customHeight="1">
      <c r="A362" s="263"/>
      <c r="B362" s="365" t="s">
        <v>354</v>
      </c>
      <c r="C362" s="255" t="s">
        <v>354</v>
      </c>
      <c r="D362" s="258" t="s">
        <v>16</v>
      </c>
      <c r="E362" s="359">
        <f t="shared" si="433"/>
        <v>36</v>
      </c>
      <c r="F362" s="359">
        <f t="shared" ref="F362:H362" si="490">F363+F364</f>
        <v>35</v>
      </c>
      <c r="G362" s="359">
        <f t="shared" si="490"/>
        <v>0</v>
      </c>
      <c r="H362" s="359">
        <f t="shared" si="490"/>
        <v>1</v>
      </c>
      <c r="I362" s="359">
        <f t="shared" si="201"/>
        <v>36</v>
      </c>
      <c r="J362" s="359">
        <f t="shared" ref="J362:L362" si="491">J363+J364</f>
        <v>35</v>
      </c>
      <c r="K362" s="359">
        <f t="shared" si="491"/>
        <v>0</v>
      </c>
      <c r="L362" s="359">
        <f t="shared" si="491"/>
        <v>1</v>
      </c>
      <c r="M362" s="359">
        <f t="shared" si="202"/>
        <v>36</v>
      </c>
      <c r="N362" s="359">
        <f t="shared" ref="N362:P362" si="492">N363+N364</f>
        <v>35</v>
      </c>
      <c r="O362" s="359">
        <f t="shared" si="492"/>
        <v>0</v>
      </c>
      <c r="P362" s="359">
        <f t="shared" si="492"/>
        <v>1</v>
      </c>
      <c r="Q362" s="359">
        <f t="shared" si="203"/>
        <v>36</v>
      </c>
      <c r="R362" s="359">
        <f t="shared" ref="R362:T362" si="493">R363+R364</f>
        <v>35</v>
      </c>
      <c r="S362" s="359">
        <f t="shared" si="493"/>
        <v>0</v>
      </c>
      <c r="T362" s="359">
        <f t="shared" si="493"/>
        <v>1</v>
      </c>
    </row>
    <row r="363" spans="1:20" s="363" customFormat="1" ht="24" customHeight="1">
      <c r="A363" s="263"/>
      <c r="B363" s="365" t="s">
        <v>354</v>
      </c>
      <c r="C363" s="255" t="s">
        <v>354</v>
      </c>
      <c r="D363" s="258" t="s">
        <v>17</v>
      </c>
      <c r="E363" s="359">
        <f t="shared" si="433"/>
        <v>29</v>
      </c>
      <c r="F363" s="359">
        <v>29</v>
      </c>
      <c r="G363" s="359"/>
      <c r="H363" s="359">
        <v>0</v>
      </c>
      <c r="I363" s="359">
        <f t="shared" si="201"/>
        <v>29</v>
      </c>
      <c r="J363" s="359">
        <v>29</v>
      </c>
      <c r="K363" s="359"/>
      <c r="L363" s="359">
        <v>0</v>
      </c>
      <c r="M363" s="359">
        <f t="shared" si="202"/>
        <v>29</v>
      </c>
      <c r="N363" s="359">
        <v>29</v>
      </c>
      <c r="O363" s="359"/>
      <c r="P363" s="359">
        <v>0</v>
      </c>
      <c r="Q363" s="359">
        <f t="shared" si="203"/>
        <v>29</v>
      </c>
      <c r="R363" s="359">
        <v>29</v>
      </c>
      <c r="S363" s="359"/>
      <c r="T363" s="359">
        <v>0</v>
      </c>
    </row>
    <row r="364" spans="1:20" s="363" customFormat="1" ht="24" customHeight="1">
      <c r="A364" s="263"/>
      <c r="B364" s="365" t="s">
        <v>354</v>
      </c>
      <c r="C364" s="255" t="s">
        <v>354</v>
      </c>
      <c r="D364" s="258" t="s">
        <v>18</v>
      </c>
      <c r="E364" s="359">
        <f t="shared" si="433"/>
        <v>7</v>
      </c>
      <c r="F364" s="359">
        <v>6</v>
      </c>
      <c r="G364" s="359"/>
      <c r="H364" s="359">
        <v>1</v>
      </c>
      <c r="I364" s="359">
        <f t="shared" si="201"/>
        <v>7</v>
      </c>
      <c r="J364" s="359">
        <v>6</v>
      </c>
      <c r="K364" s="359"/>
      <c r="L364" s="359">
        <v>1</v>
      </c>
      <c r="M364" s="359">
        <f t="shared" si="202"/>
        <v>7</v>
      </c>
      <c r="N364" s="359">
        <v>6</v>
      </c>
      <c r="O364" s="359"/>
      <c r="P364" s="359">
        <v>1</v>
      </c>
      <c r="Q364" s="359">
        <f t="shared" si="203"/>
        <v>7</v>
      </c>
      <c r="R364" s="359">
        <v>6</v>
      </c>
      <c r="S364" s="359"/>
      <c r="T364" s="359">
        <v>1</v>
      </c>
    </row>
    <row r="365" spans="1:20" s="363" customFormat="1" ht="30" customHeight="1">
      <c r="A365" s="263"/>
      <c r="B365" s="255" t="s">
        <v>614</v>
      </c>
      <c r="C365" s="255" t="s">
        <v>661</v>
      </c>
      <c r="D365" s="256" t="s">
        <v>451</v>
      </c>
      <c r="E365" s="257">
        <f t="shared" si="433"/>
        <v>375</v>
      </c>
      <c r="F365" s="257">
        <v>305</v>
      </c>
      <c r="G365" s="257">
        <v>0</v>
      </c>
      <c r="H365" s="257">
        <v>70</v>
      </c>
      <c r="I365" s="257">
        <f t="shared" si="201"/>
        <v>375</v>
      </c>
      <c r="J365" s="257">
        <v>305</v>
      </c>
      <c r="K365" s="257">
        <v>0</v>
      </c>
      <c r="L365" s="257">
        <v>70</v>
      </c>
      <c r="M365" s="257">
        <f t="shared" si="202"/>
        <v>375</v>
      </c>
      <c r="N365" s="257">
        <v>305</v>
      </c>
      <c r="O365" s="257">
        <v>0</v>
      </c>
      <c r="P365" s="257">
        <v>70</v>
      </c>
      <c r="Q365" s="257">
        <f t="shared" si="203"/>
        <v>375</v>
      </c>
      <c r="R365" s="257">
        <v>305</v>
      </c>
      <c r="S365" s="257">
        <v>0</v>
      </c>
      <c r="T365" s="257">
        <v>70</v>
      </c>
    </row>
    <row r="366" spans="1:20" s="363" customFormat="1" ht="24" customHeight="1">
      <c r="A366" s="263"/>
      <c r="B366" s="365" t="s">
        <v>354</v>
      </c>
      <c r="C366" s="255" t="s">
        <v>354</v>
      </c>
      <c r="D366" s="258" t="s">
        <v>16</v>
      </c>
      <c r="E366" s="359">
        <f t="shared" si="433"/>
        <v>62</v>
      </c>
      <c r="F366" s="359">
        <f t="shared" ref="F366:H366" si="494">F367+F368</f>
        <v>54</v>
      </c>
      <c r="G366" s="359">
        <f t="shared" si="494"/>
        <v>0</v>
      </c>
      <c r="H366" s="359">
        <f t="shared" si="494"/>
        <v>8</v>
      </c>
      <c r="I366" s="359">
        <f t="shared" si="201"/>
        <v>62</v>
      </c>
      <c r="J366" s="359">
        <f t="shared" ref="J366:L366" si="495">J367+J368</f>
        <v>54</v>
      </c>
      <c r="K366" s="359">
        <f t="shared" si="495"/>
        <v>0</v>
      </c>
      <c r="L366" s="359">
        <f t="shared" si="495"/>
        <v>8</v>
      </c>
      <c r="M366" s="359">
        <f t="shared" si="202"/>
        <v>62</v>
      </c>
      <c r="N366" s="359">
        <f t="shared" ref="N366:P366" si="496">N367+N368</f>
        <v>54</v>
      </c>
      <c r="O366" s="359">
        <f t="shared" si="496"/>
        <v>0</v>
      </c>
      <c r="P366" s="359">
        <f t="shared" si="496"/>
        <v>8</v>
      </c>
      <c r="Q366" s="359">
        <f t="shared" si="203"/>
        <v>62</v>
      </c>
      <c r="R366" s="359">
        <f t="shared" ref="R366:T366" si="497">R367+R368</f>
        <v>54</v>
      </c>
      <c r="S366" s="359">
        <f t="shared" si="497"/>
        <v>0</v>
      </c>
      <c r="T366" s="359">
        <f t="shared" si="497"/>
        <v>8</v>
      </c>
    </row>
    <row r="367" spans="1:20" s="363" customFormat="1" ht="24" customHeight="1">
      <c r="A367" s="263"/>
      <c r="B367" s="365" t="s">
        <v>354</v>
      </c>
      <c r="C367" s="255" t="s">
        <v>354</v>
      </c>
      <c r="D367" s="258" t="s">
        <v>17</v>
      </c>
      <c r="E367" s="359">
        <f t="shared" si="433"/>
        <v>46</v>
      </c>
      <c r="F367" s="359">
        <v>46</v>
      </c>
      <c r="G367" s="359"/>
      <c r="H367" s="359">
        <v>0</v>
      </c>
      <c r="I367" s="359">
        <f t="shared" si="201"/>
        <v>46</v>
      </c>
      <c r="J367" s="359">
        <v>46</v>
      </c>
      <c r="K367" s="359"/>
      <c r="L367" s="359">
        <v>0</v>
      </c>
      <c r="M367" s="359">
        <f t="shared" si="202"/>
        <v>46</v>
      </c>
      <c r="N367" s="359">
        <v>46</v>
      </c>
      <c r="O367" s="359"/>
      <c r="P367" s="359">
        <v>0</v>
      </c>
      <c r="Q367" s="359">
        <f t="shared" si="203"/>
        <v>46</v>
      </c>
      <c r="R367" s="359">
        <v>46</v>
      </c>
      <c r="S367" s="359"/>
      <c r="T367" s="359">
        <v>0</v>
      </c>
    </row>
    <row r="368" spans="1:20" s="363" customFormat="1" ht="24" customHeight="1">
      <c r="A368" s="263"/>
      <c r="B368" s="365" t="s">
        <v>354</v>
      </c>
      <c r="C368" s="255" t="s">
        <v>354</v>
      </c>
      <c r="D368" s="258" t="s">
        <v>18</v>
      </c>
      <c r="E368" s="359">
        <f t="shared" ref="E368:E431" si="498">F368+G368+H368</f>
        <v>16</v>
      </c>
      <c r="F368" s="359">
        <v>8</v>
      </c>
      <c r="G368" s="359"/>
      <c r="H368" s="359">
        <v>8</v>
      </c>
      <c r="I368" s="359">
        <f t="shared" si="201"/>
        <v>16</v>
      </c>
      <c r="J368" s="359">
        <v>8</v>
      </c>
      <c r="K368" s="359"/>
      <c r="L368" s="359">
        <v>8</v>
      </c>
      <c r="M368" s="359">
        <f t="shared" si="202"/>
        <v>16</v>
      </c>
      <c r="N368" s="359">
        <v>8</v>
      </c>
      <c r="O368" s="359"/>
      <c r="P368" s="359">
        <v>8</v>
      </c>
      <c r="Q368" s="359">
        <f t="shared" si="203"/>
        <v>16</v>
      </c>
      <c r="R368" s="359">
        <v>8</v>
      </c>
      <c r="S368" s="359"/>
      <c r="T368" s="359">
        <v>8</v>
      </c>
    </row>
    <row r="369" spans="1:20" s="363" customFormat="1" ht="51.75" customHeight="1">
      <c r="A369" s="263"/>
      <c r="B369" s="255" t="s">
        <v>615</v>
      </c>
      <c r="C369" s="255" t="s">
        <v>662</v>
      </c>
      <c r="D369" s="256" t="s">
        <v>452</v>
      </c>
      <c r="E369" s="257">
        <f t="shared" si="498"/>
        <v>1740</v>
      </c>
      <c r="F369" s="257">
        <v>1090</v>
      </c>
      <c r="G369" s="257">
        <v>0</v>
      </c>
      <c r="H369" s="257">
        <v>650</v>
      </c>
      <c r="I369" s="257">
        <f t="shared" si="201"/>
        <v>1740</v>
      </c>
      <c r="J369" s="257">
        <v>1090</v>
      </c>
      <c r="K369" s="257">
        <v>0</v>
      </c>
      <c r="L369" s="257">
        <v>650</v>
      </c>
      <c r="M369" s="257">
        <f t="shared" si="202"/>
        <v>1740</v>
      </c>
      <c r="N369" s="257">
        <v>1090</v>
      </c>
      <c r="O369" s="257">
        <v>0</v>
      </c>
      <c r="P369" s="257">
        <v>650</v>
      </c>
      <c r="Q369" s="257">
        <f t="shared" si="203"/>
        <v>1740</v>
      </c>
      <c r="R369" s="257">
        <v>1090</v>
      </c>
      <c r="S369" s="257">
        <v>0</v>
      </c>
      <c r="T369" s="257">
        <v>650</v>
      </c>
    </row>
    <row r="370" spans="1:20" s="363" customFormat="1" ht="24" customHeight="1">
      <c r="A370" s="263"/>
      <c r="B370" s="365" t="s">
        <v>354</v>
      </c>
      <c r="C370" s="255" t="s">
        <v>354</v>
      </c>
      <c r="D370" s="258" t="s">
        <v>16</v>
      </c>
      <c r="E370" s="359">
        <f t="shared" si="498"/>
        <v>189</v>
      </c>
      <c r="F370" s="359">
        <f t="shared" ref="F370:H370" si="499">F371+F372</f>
        <v>129</v>
      </c>
      <c r="G370" s="359">
        <f t="shared" si="499"/>
        <v>0</v>
      </c>
      <c r="H370" s="359">
        <f t="shared" si="499"/>
        <v>60</v>
      </c>
      <c r="I370" s="359">
        <f t="shared" si="201"/>
        <v>189</v>
      </c>
      <c r="J370" s="359">
        <f t="shared" ref="J370:L370" si="500">J371+J372</f>
        <v>129</v>
      </c>
      <c r="K370" s="359">
        <f t="shared" si="500"/>
        <v>0</v>
      </c>
      <c r="L370" s="359">
        <f t="shared" si="500"/>
        <v>60</v>
      </c>
      <c r="M370" s="359">
        <f t="shared" si="202"/>
        <v>189</v>
      </c>
      <c r="N370" s="359">
        <f t="shared" ref="N370:P370" si="501">N371+N372</f>
        <v>129</v>
      </c>
      <c r="O370" s="359">
        <f t="shared" si="501"/>
        <v>0</v>
      </c>
      <c r="P370" s="359">
        <f t="shared" si="501"/>
        <v>60</v>
      </c>
      <c r="Q370" s="359">
        <f t="shared" si="203"/>
        <v>189</v>
      </c>
      <c r="R370" s="359">
        <f t="shared" ref="R370:T370" si="502">R371+R372</f>
        <v>129</v>
      </c>
      <c r="S370" s="359">
        <f t="shared" si="502"/>
        <v>0</v>
      </c>
      <c r="T370" s="359">
        <f t="shared" si="502"/>
        <v>60</v>
      </c>
    </row>
    <row r="371" spans="1:20" s="363" customFormat="1" ht="24" customHeight="1">
      <c r="A371" s="263"/>
      <c r="B371" s="365" t="s">
        <v>354</v>
      </c>
      <c r="C371" s="255" t="s">
        <v>354</v>
      </c>
      <c r="D371" s="258" t="s">
        <v>17</v>
      </c>
      <c r="E371" s="359">
        <f t="shared" si="498"/>
        <v>109</v>
      </c>
      <c r="F371" s="359">
        <v>105</v>
      </c>
      <c r="G371" s="359"/>
      <c r="H371" s="359">
        <v>4</v>
      </c>
      <c r="I371" s="359">
        <f t="shared" si="201"/>
        <v>109</v>
      </c>
      <c r="J371" s="359">
        <v>105</v>
      </c>
      <c r="K371" s="359"/>
      <c r="L371" s="359">
        <v>4</v>
      </c>
      <c r="M371" s="359">
        <f t="shared" si="202"/>
        <v>109</v>
      </c>
      <c r="N371" s="359">
        <v>105</v>
      </c>
      <c r="O371" s="359"/>
      <c r="P371" s="359">
        <v>4</v>
      </c>
      <c r="Q371" s="359">
        <f t="shared" si="203"/>
        <v>109</v>
      </c>
      <c r="R371" s="359">
        <v>105</v>
      </c>
      <c r="S371" s="359"/>
      <c r="T371" s="359">
        <v>4</v>
      </c>
    </row>
    <row r="372" spans="1:20" s="363" customFormat="1" ht="24" customHeight="1">
      <c r="A372" s="263"/>
      <c r="B372" s="365" t="s">
        <v>354</v>
      </c>
      <c r="C372" s="255" t="s">
        <v>354</v>
      </c>
      <c r="D372" s="258" t="s">
        <v>18</v>
      </c>
      <c r="E372" s="359">
        <f t="shared" si="498"/>
        <v>80</v>
      </c>
      <c r="F372" s="359">
        <v>24</v>
      </c>
      <c r="G372" s="359"/>
      <c r="H372" s="359">
        <v>56</v>
      </c>
      <c r="I372" s="359">
        <f t="shared" si="201"/>
        <v>80</v>
      </c>
      <c r="J372" s="359">
        <v>24</v>
      </c>
      <c r="K372" s="359"/>
      <c r="L372" s="359">
        <v>56</v>
      </c>
      <c r="M372" s="359">
        <f t="shared" si="202"/>
        <v>80</v>
      </c>
      <c r="N372" s="359">
        <v>24</v>
      </c>
      <c r="O372" s="359"/>
      <c r="P372" s="359">
        <v>56</v>
      </c>
      <c r="Q372" s="359">
        <f t="shared" si="203"/>
        <v>80</v>
      </c>
      <c r="R372" s="359">
        <v>24</v>
      </c>
      <c r="S372" s="359"/>
      <c r="T372" s="359">
        <v>56</v>
      </c>
    </row>
    <row r="373" spans="1:20" s="363" customFormat="1" ht="48.75" customHeight="1">
      <c r="A373" s="263"/>
      <c r="B373" s="255" t="s">
        <v>616</v>
      </c>
      <c r="C373" s="255" t="s">
        <v>663</v>
      </c>
      <c r="D373" s="256" t="s">
        <v>453</v>
      </c>
      <c r="E373" s="257">
        <f t="shared" si="498"/>
        <v>1290</v>
      </c>
      <c r="F373" s="257">
        <f>1070+50</f>
        <v>1120</v>
      </c>
      <c r="G373" s="257">
        <v>0</v>
      </c>
      <c r="H373" s="257">
        <v>170</v>
      </c>
      <c r="I373" s="257">
        <f t="shared" si="201"/>
        <v>1290</v>
      </c>
      <c r="J373" s="257">
        <f>1070+50</f>
        <v>1120</v>
      </c>
      <c r="K373" s="257">
        <v>0</v>
      </c>
      <c r="L373" s="257">
        <v>170</v>
      </c>
      <c r="M373" s="257">
        <f t="shared" si="202"/>
        <v>1290</v>
      </c>
      <c r="N373" s="257">
        <f>1070+50</f>
        <v>1120</v>
      </c>
      <c r="O373" s="257">
        <v>0</v>
      </c>
      <c r="P373" s="257">
        <v>170</v>
      </c>
      <c r="Q373" s="257">
        <f t="shared" si="203"/>
        <v>1290</v>
      </c>
      <c r="R373" s="257">
        <f>1070+50</f>
        <v>1120</v>
      </c>
      <c r="S373" s="257">
        <v>0</v>
      </c>
      <c r="T373" s="257">
        <v>170</v>
      </c>
    </row>
    <row r="374" spans="1:20" s="363" customFormat="1" ht="24" customHeight="1">
      <c r="A374" s="263"/>
      <c r="B374" s="365" t="s">
        <v>354</v>
      </c>
      <c r="C374" s="255" t="s">
        <v>354</v>
      </c>
      <c r="D374" s="258" t="s">
        <v>16</v>
      </c>
      <c r="E374" s="359">
        <f t="shared" si="498"/>
        <v>156</v>
      </c>
      <c r="F374" s="359">
        <f t="shared" ref="F374:H374" si="503">F375+F376</f>
        <v>106</v>
      </c>
      <c r="G374" s="359">
        <f t="shared" si="503"/>
        <v>0</v>
      </c>
      <c r="H374" s="359">
        <f t="shared" si="503"/>
        <v>50</v>
      </c>
      <c r="I374" s="359">
        <f t="shared" si="201"/>
        <v>156</v>
      </c>
      <c r="J374" s="359">
        <f t="shared" ref="J374:L374" si="504">J375+J376</f>
        <v>106</v>
      </c>
      <c r="K374" s="359">
        <f t="shared" si="504"/>
        <v>0</v>
      </c>
      <c r="L374" s="359">
        <f t="shared" si="504"/>
        <v>50</v>
      </c>
      <c r="M374" s="359">
        <f t="shared" si="202"/>
        <v>156</v>
      </c>
      <c r="N374" s="359">
        <f t="shared" ref="N374:P374" si="505">N375+N376</f>
        <v>106</v>
      </c>
      <c r="O374" s="359">
        <f t="shared" si="505"/>
        <v>0</v>
      </c>
      <c r="P374" s="359">
        <f t="shared" si="505"/>
        <v>50</v>
      </c>
      <c r="Q374" s="359">
        <f t="shared" si="203"/>
        <v>156</v>
      </c>
      <c r="R374" s="359">
        <f t="shared" ref="R374:T374" si="506">R375+R376</f>
        <v>106</v>
      </c>
      <c r="S374" s="359">
        <f t="shared" si="506"/>
        <v>0</v>
      </c>
      <c r="T374" s="359">
        <f t="shared" si="506"/>
        <v>50</v>
      </c>
    </row>
    <row r="375" spans="1:20" s="363" customFormat="1" ht="24" customHeight="1">
      <c r="A375" s="263"/>
      <c r="B375" s="365" t="s">
        <v>354</v>
      </c>
      <c r="C375" s="255" t="s">
        <v>354</v>
      </c>
      <c r="D375" s="258" t="s">
        <v>17</v>
      </c>
      <c r="E375" s="359">
        <f t="shared" si="498"/>
        <v>87</v>
      </c>
      <c r="F375" s="359">
        <f>88-1</f>
        <v>87</v>
      </c>
      <c r="G375" s="359"/>
      <c r="H375" s="359">
        <v>0</v>
      </c>
      <c r="I375" s="359">
        <f t="shared" si="201"/>
        <v>87</v>
      </c>
      <c r="J375" s="359">
        <f>88-1</f>
        <v>87</v>
      </c>
      <c r="K375" s="359"/>
      <c r="L375" s="359">
        <v>0</v>
      </c>
      <c r="M375" s="359">
        <f t="shared" si="202"/>
        <v>87</v>
      </c>
      <c r="N375" s="359">
        <f>88-1</f>
        <v>87</v>
      </c>
      <c r="O375" s="359"/>
      <c r="P375" s="359">
        <v>0</v>
      </c>
      <c r="Q375" s="359">
        <f t="shared" si="203"/>
        <v>87</v>
      </c>
      <c r="R375" s="359">
        <f>88-1</f>
        <v>87</v>
      </c>
      <c r="S375" s="359"/>
      <c r="T375" s="359">
        <v>0</v>
      </c>
    </row>
    <row r="376" spans="1:20" s="363" customFormat="1" ht="24" customHeight="1">
      <c r="A376" s="263"/>
      <c r="B376" s="365" t="s">
        <v>354</v>
      </c>
      <c r="C376" s="255" t="s">
        <v>354</v>
      </c>
      <c r="D376" s="258" t="s">
        <v>18</v>
      </c>
      <c r="E376" s="359">
        <f t="shared" si="498"/>
        <v>69</v>
      </c>
      <c r="F376" s="359">
        <v>19</v>
      </c>
      <c r="G376" s="359"/>
      <c r="H376" s="359">
        <v>50</v>
      </c>
      <c r="I376" s="359">
        <f t="shared" si="201"/>
        <v>69</v>
      </c>
      <c r="J376" s="359">
        <v>19</v>
      </c>
      <c r="K376" s="359"/>
      <c r="L376" s="359">
        <v>50</v>
      </c>
      <c r="M376" s="359">
        <f t="shared" si="202"/>
        <v>69</v>
      </c>
      <c r="N376" s="359">
        <v>19</v>
      </c>
      <c r="O376" s="359"/>
      <c r="P376" s="359">
        <v>50</v>
      </c>
      <c r="Q376" s="359">
        <f t="shared" si="203"/>
        <v>69</v>
      </c>
      <c r="R376" s="359">
        <v>19</v>
      </c>
      <c r="S376" s="359"/>
      <c r="T376" s="359">
        <v>50</v>
      </c>
    </row>
    <row r="377" spans="1:20" s="363" customFormat="1" ht="47.25" customHeight="1">
      <c r="A377" s="263"/>
      <c r="B377" s="255" t="s">
        <v>617</v>
      </c>
      <c r="C377" s="255" t="s">
        <v>664</v>
      </c>
      <c r="D377" s="256" t="s">
        <v>454</v>
      </c>
      <c r="E377" s="257">
        <f t="shared" si="498"/>
        <v>605</v>
      </c>
      <c r="F377" s="257">
        <v>505</v>
      </c>
      <c r="G377" s="257">
        <v>0</v>
      </c>
      <c r="H377" s="257">
        <v>100</v>
      </c>
      <c r="I377" s="257">
        <f t="shared" si="201"/>
        <v>505</v>
      </c>
      <c r="J377" s="257">
        <v>405</v>
      </c>
      <c r="K377" s="257">
        <v>0</v>
      </c>
      <c r="L377" s="257">
        <v>100</v>
      </c>
      <c r="M377" s="257">
        <f t="shared" si="202"/>
        <v>505</v>
      </c>
      <c r="N377" s="257">
        <v>405</v>
      </c>
      <c r="O377" s="257">
        <v>0</v>
      </c>
      <c r="P377" s="257">
        <v>100</v>
      </c>
      <c r="Q377" s="257">
        <f t="shared" si="203"/>
        <v>505</v>
      </c>
      <c r="R377" s="257">
        <v>405</v>
      </c>
      <c r="S377" s="257">
        <v>0</v>
      </c>
      <c r="T377" s="257">
        <v>100</v>
      </c>
    </row>
    <row r="378" spans="1:20" s="363" customFormat="1" ht="24" customHeight="1">
      <c r="A378" s="263"/>
      <c r="B378" s="365" t="s">
        <v>354</v>
      </c>
      <c r="C378" s="255" t="s">
        <v>354</v>
      </c>
      <c r="D378" s="258" t="s">
        <v>16</v>
      </c>
      <c r="E378" s="359">
        <f t="shared" si="498"/>
        <v>58</v>
      </c>
      <c r="F378" s="359">
        <f t="shared" ref="F378:H378" si="507">F379+F380</f>
        <v>56</v>
      </c>
      <c r="G378" s="359">
        <f t="shared" si="507"/>
        <v>0</v>
      </c>
      <c r="H378" s="359">
        <f t="shared" si="507"/>
        <v>2</v>
      </c>
      <c r="I378" s="359">
        <f t="shared" si="201"/>
        <v>58</v>
      </c>
      <c r="J378" s="359">
        <f t="shared" ref="J378:L378" si="508">J379+J380</f>
        <v>56</v>
      </c>
      <c r="K378" s="359">
        <f t="shared" si="508"/>
        <v>0</v>
      </c>
      <c r="L378" s="359">
        <f t="shared" si="508"/>
        <v>2</v>
      </c>
      <c r="M378" s="359">
        <f t="shared" si="202"/>
        <v>58</v>
      </c>
      <c r="N378" s="359">
        <f t="shared" ref="N378:P378" si="509">N379+N380</f>
        <v>56</v>
      </c>
      <c r="O378" s="359">
        <f t="shared" si="509"/>
        <v>0</v>
      </c>
      <c r="P378" s="359">
        <f t="shared" si="509"/>
        <v>2</v>
      </c>
      <c r="Q378" s="359">
        <f t="shared" si="203"/>
        <v>58</v>
      </c>
      <c r="R378" s="359">
        <f t="shared" ref="R378:T378" si="510">R379+R380</f>
        <v>56</v>
      </c>
      <c r="S378" s="359">
        <f t="shared" si="510"/>
        <v>0</v>
      </c>
      <c r="T378" s="359">
        <f t="shared" si="510"/>
        <v>2</v>
      </c>
    </row>
    <row r="379" spans="1:20" s="363" customFormat="1" ht="24" customHeight="1">
      <c r="A379" s="263"/>
      <c r="B379" s="365" t="s">
        <v>354</v>
      </c>
      <c r="C379" s="255" t="s">
        <v>354</v>
      </c>
      <c r="D379" s="258" t="s">
        <v>17</v>
      </c>
      <c r="E379" s="359">
        <f t="shared" si="498"/>
        <v>51</v>
      </c>
      <c r="F379" s="359">
        <v>51</v>
      </c>
      <c r="G379" s="359"/>
      <c r="H379" s="359">
        <v>0</v>
      </c>
      <c r="I379" s="359">
        <f t="shared" si="201"/>
        <v>51</v>
      </c>
      <c r="J379" s="359">
        <v>51</v>
      </c>
      <c r="K379" s="359"/>
      <c r="L379" s="359">
        <v>0</v>
      </c>
      <c r="M379" s="359">
        <f t="shared" si="202"/>
        <v>51</v>
      </c>
      <c r="N379" s="359">
        <v>51</v>
      </c>
      <c r="O379" s="359"/>
      <c r="P379" s="359">
        <v>0</v>
      </c>
      <c r="Q379" s="359">
        <f t="shared" si="203"/>
        <v>51</v>
      </c>
      <c r="R379" s="359">
        <v>51</v>
      </c>
      <c r="S379" s="359"/>
      <c r="T379" s="359">
        <v>0</v>
      </c>
    </row>
    <row r="380" spans="1:20" s="363" customFormat="1" ht="24" customHeight="1">
      <c r="A380" s="263"/>
      <c r="B380" s="365" t="s">
        <v>354</v>
      </c>
      <c r="C380" s="255" t="s">
        <v>354</v>
      </c>
      <c r="D380" s="258" t="s">
        <v>18</v>
      </c>
      <c r="E380" s="359">
        <f t="shared" si="498"/>
        <v>7</v>
      </c>
      <c r="F380" s="359">
        <v>5</v>
      </c>
      <c r="G380" s="359"/>
      <c r="H380" s="359">
        <v>2</v>
      </c>
      <c r="I380" s="359">
        <f t="shared" si="201"/>
        <v>7</v>
      </c>
      <c r="J380" s="359">
        <v>5</v>
      </c>
      <c r="K380" s="359"/>
      <c r="L380" s="359">
        <v>2</v>
      </c>
      <c r="M380" s="359">
        <f t="shared" si="202"/>
        <v>7</v>
      </c>
      <c r="N380" s="359">
        <v>5</v>
      </c>
      <c r="O380" s="359"/>
      <c r="P380" s="359">
        <v>2</v>
      </c>
      <c r="Q380" s="359">
        <f t="shared" si="203"/>
        <v>7</v>
      </c>
      <c r="R380" s="359">
        <v>5</v>
      </c>
      <c r="S380" s="359"/>
      <c r="T380" s="359">
        <v>2</v>
      </c>
    </row>
    <row r="381" spans="1:20" s="363" customFormat="1" ht="38.25" customHeight="1">
      <c r="A381" s="263"/>
      <c r="B381" s="255" t="s">
        <v>618</v>
      </c>
      <c r="C381" s="255" t="s">
        <v>665</v>
      </c>
      <c r="D381" s="256" t="s">
        <v>455</v>
      </c>
      <c r="E381" s="257">
        <f t="shared" si="498"/>
        <v>155</v>
      </c>
      <c r="F381" s="257">
        <v>135</v>
      </c>
      <c r="G381" s="257">
        <v>0</v>
      </c>
      <c r="H381" s="257">
        <v>20</v>
      </c>
      <c r="I381" s="257">
        <f t="shared" si="201"/>
        <v>155</v>
      </c>
      <c r="J381" s="257">
        <v>135</v>
      </c>
      <c r="K381" s="257">
        <v>0</v>
      </c>
      <c r="L381" s="257">
        <v>20</v>
      </c>
      <c r="M381" s="257">
        <f t="shared" si="202"/>
        <v>155</v>
      </c>
      <c r="N381" s="257">
        <v>135</v>
      </c>
      <c r="O381" s="257">
        <v>0</v>
      </c>
      <c r="P381" s="257">
        <v>20</v>
      </c>
      <c r="Q381" s="257">
        <f t="shared" si="203"/>
        <v>155</v>
      </c>
      <c r="R381" s="257">
        <v>135</v>
      </c>
      <c r="S381" s="257">
        <v>0</v>
      </c>
      <c r="T381" s="257">
        <v>20</v>
      </c>
    </row>
    <row r="382" spans="1:20" s="363" customFormat="1" ht="24" customHeight="1">
      <c r="A382" s="263"/>
      <c r="B382" s="365" t="s">
        <v>354</v>
      </c>
      <c r="C382" s="255" t="s">
        <v>354</v>
      </c>
      <c r="D382" s="258" t="s">
        <v>16</v>
      </c>
      <c r="E382" s="359">
        <f t="shared" si="498"/>
        <v>30</v>
      </c>
      <c r="F382" s="359">
        <f t="shared" ref="F382:H382" si="511">F383+F384</f>
        <v>27</v>
      </c>
      <c r="G382" s="359">
        <f t="shared" si="511"/>
        <v>0</v>
      </c>
      <c r="H382" s="359">
        <f t="shared" si="511"/>
        <v>3</v>
      </c>
      <c r="I382" s="359">
        <f t="shared" si="201"/>
        <v>30</v>
      </c>
      <c r="J382" s="359">
        <f t="shared" ref="J382:L382" si="512">J383+J384</f>
        <v>27</v>
      </c>
      <c r="K382" s="359">
        <f t="shared" si="512"/>
        <v>0</v>
      </c>
      <c r="L382" s="359">
        <f t="shared" si="512"/>
        <v>3</v>
      </c>
      <c r="M382" s="359">
        <f t="shared" si="202"/>
        <v>30</v>
      </c>
      <c r="N382" s="359">
        <f t="shared" ref="N382:P382" si="513">N383+N384</f>
        <v>27</v>
      </c>
      <c r="O382" s="359">
        <f t="shared" si="513"/>
        <v>0</v>
      </c>
      <c r="P382" s="359">
        <f t="shared" si="513"/>
        <v>3</v>
      </c>
      <c r="Q382" s="359">
        <f t="shared" si="203"/>
        <v>30</v>
      </c>
      <c r="R382" s="359">
        <f t="shared" ref="R382:T382" si="514">R383+R384</f>
        <v>27</v>
      </c>
      <c r="S382" s="359">
        <f t="shared" si="514"/>
        <v>0</v>
      </c>
      <c r="T382" s="359">
        <f t="shared" si="514"/>
        <v>3</v>
      </c>
    </row>
    <row r="383" spans="1:20" s="363" customFormat="1" ht="24" customHeight="1">
      <c r="A383" s="263"/>
      <c r="B383" s="365" t="s">
        <v>354</v>
      </c>
      <c r="C383" s="255" t="s">
        <v>354</v>
      </c>
      <c r="D383" s="258" t="s">
        <v>17</v>
      </c>
      <c r="E383" s="359">
        <f t="shared" si="498"/>
        <v>21</v>
      </c>
      <c r="F383" s="359">
        <v>20</v>
      </c>
      <c r="G383" s="359"/>
      <c r="H383" s="359">
        <v>1</v>
      </c>
      <c r="I383" s="359">
        <f t="shared" si="201"/>
        <v>21</v>
      </c>
      <c r="J383" s="359">
        <v>20</v>
      </c>
      <c r="K383" s="359"/>
      <c r="L383" s="359">
        <v>1</v>
      </c>
      <c r="M383" s="359">
        <f t="shared" si="202"/>
        <v>21</v>
      </c>
      <c r="N383" s="359">
        <v>20</v>
      </c>
      <c r="O383" s="359"/>
      <c r="P383" s="359">
        <v>1</v>
      </c>
      <c r="Q383" s="359">
        <f t="shared" si="203"/>
        <v>21</v>
      </c>
      <c r="R383" s="359">
        <v>20</v>
      </c>
      <c r="S383" s="359"/>
      <c r="T383" s="359">
        <v>1</v>
      </c>
    </row>
    <row r="384" spans="1:20" s="363" customFormat="1" ht="24" customHeight="1">
      <c r="A384" s="263"/>
      <c r="B384" s="365" t="s">
        <v>354</v>
      </c>
      <c r="C384" s="255" t="s">
        <v>354</v>
      </c>
      <c r="D384" s="258" t="s">
        <v>18</v>
      </c>
      <c r="E384" s="359">
        <f t="shared" si="498"/>
        <v>9</v>
      </c>
      <c r="F384" s="359">
        <v>7</v>
      </c>
      <c r="G384" s="359"/>
      <c r="H384" s="359">
        <v>2</v>
      </c>
      <c r="I384" s="359">
        <f t="shared" si="201"/>
        <v>9</v>
      </c>
      <c r="J384" s="359">
        <v>7</v>
      </c>
      <c r="K384" s="359"/>
      <c r="L384" s="359">
        <v>2</v>
      </c>
      <c r="M384" s="359">
        <f t="shared" si="202"/>
        <v>9</v>
      </c>
      <c r="N384" s="359">
        <v>7</v>
      </c>
      <c r="O384" s="359"/>
      <c r="P384" s="359">
        <v>2</v>
      </c>
      <c r="Q384" s="359">
        <f t="shared" si="203"/>
        <v>9</v>
      </c>
      <c r="R384" s="359">
        <v>7</v>
      </c>
      <c r="S384" s="359"/>
      <c r="T384" s="359">
        <v>2</v>
      </c>
    </row>
    <row r="385" spans="1:20" s="363" customFormat="1" ht="47.25" customHeight="1">
      <c r="A385" s="263"/>
      <c r="B385" s="286" t="s">
        <v>619</v>
      </c>
      <c r="C385" s="286" t="s">
        <v>677</v>
      </c>
      <c r="D385" s="366" t="s">
        <v>456</v>
      </c>
      <c r="E385" s="367">
        <f t="shared" si="498"/>
        <v>430</v>
      </c>
      <c r="F385" s="367">
        <v>400</v>
      </c>
      <c r="G385" s="367">
        <v>0</v>
      </c>
      <c r="H385" s="367">
        <v>30</v>
      </c>
      <c r="I385" s="367">
        <f t="shared" si="201"/>
        <v>430</v>
      </c>
      <c r="J385" s="367">
        <v>400</v>
      </c>
      <c r="K385" s="367">
        <v>0</v>
      </c>
      <c r="L385" s="367">
        <v>30</v>
      </c>
      <c r="M385" s="367">
        <f t="shared" si="202"/>
        <v>430</v>
      </c>
      <c r="N385" s="367">
        <v>400</v>
      </c>
      <c r="O385" s="367">
        <v>0</v>
      </c>
      <c r="P385" s="367">
        <v>30</v>
      </c>
      <c r="Q385" s="367">
        <f t="shared" si="203"/>
        <v>430</v>
      </c>
      <c r="R385" s="367">
        <v>400</v>
      </c>
      <c r="S385" s="367">
        <v>0</v>
      </c>
      <c r="T385" s="367">
        <v>30</v>
      </c>
    </row>
    <row r="386" spans="1:20" s="363" customFormat="1" ht="24" customHeight="1">
      <c r="A386" s="263"/>
      <c r="B386" s="368" t="s">
        <v>354</v>
      </c>
      <c r="C386" s="286" t="s">
        <v>354</v>
      </c>
      <c r="D386" s="369" t="s">
        <v>16</v>
      </c>
      <c r="E386" s="370">
        <f t="shared" si="498"/>
        <v>104</v>
      </c>
      <c r="F386" s="370">
        <f t="shared" ref="F386:H386" si="515">F387+F388</f>
        <v>104</v>
      </c>
      <c r="G386" s="370">
        <f t="shared" si="515"/>
        <v>0</v>
      </c>
      <c r="H386" s="370">
        <f t="shared" si="515"/>
        <v>0</v>
      </c>
      <c r="I386" s="370">
        <f t="shared" si="201"/>
        <v>104</v>
      </c>
      <c r="J386" s="370">
        <f t="shared" ref="J386:L386" si="516">J387+J388</f>
        <v>104</v>
      </c>
      <c r="K386" s="370">
        <f t="shared" si="516"/>
        <v>0</v>
      </c>
      <c r="L386" s="370">
        <f t="shared" si="516"/>
        <v>0</v>
      </c>
      <c r="M386" s="370">
        <f t="shared" si="202"/>
        <v>104</v>
      </c>
      <c r="N386" s="370">
        <f t="shared" ref="N386:P386" si="517">N387+N388</f>
        <v>104</v>
      </c>
      <c r="O386" s="370">
        <f t="shared" si="517"/>
        <v>0</v>
      </c>
      <c r="P386" s="370">
        <f t="shared" si="517"/>
        <v>0</v>
      </c>
      <c r="Q386" s="370">
        <f t="shared" si="203"/>
        <v>104</v>
      </c>
      <c r="R386" s="370">
        <f t="shared" ref="R386:T386" si="518">R387+R388</f>
        <v>104</v>
      </c>
      <c r="S386" s="370">
        <f t="shared" si="518"/>
        <v>0</v>
      </c>
      <c r="T386" s="370">
        <f t="shared" si="518"/>
        <v>0</v>
      </c>
    </row>
    <row r="387" spans="1:20" s="363" customFormat="1" ht="24" customHeight="1">
      <c r="A387" s="263"/>
      <c r="B387" s="368" t="s">
        <v>354</v>
      </c>
      <c r="C387" s="286" t="s">
        <v>354</v>
      </c>
      <c r="D387" s="369" t="s">
        <v>17</v>
      </c>
      <c r="E387" s="370">
        <f t="shared" si="498"/>
        <v>84</v>
      </c>
      <c r="F387" s="370">
        <v>84</v>
      </c>
      <c r="G387" s="370"/>
      <c r="H387" s="370"/>
      <c r="I387" s="370">
        <f t="shared" si="201"/>
        <v>84</v>
      </c>
      <c r="J387" s="370">
        <v>84</v>
      </c>
      <c r="K387" s="370"/>
      <c r="L387" s="370"/>
      <c r="M387" s="370">
        <f t="shared" si="202"/>
        <v>84</v>
      </c>
      <c r="N387" s="370">
        <v>84</v>
      </c>
      <c r="O387" s="370"/>
      <c r="P387" s="370"/>
      <c r="Q387" s="370">
        <f t="shared" si="203"/>
        <v>84</v>
      </c>
      <c r="R387" s="370">
        <v>84</v>
      </c>
      <c r="S387" s="370"/>
      <c r="T387" s="370"/>
    </row>
    <row r="388" spans="1:20" s="363" customFormat="1" ht="24" customHeight="1">
      <c r="A388" s="263"/>
      <c r="B388" s="368" t="s">
        <v>354</v>
      </c>
      <c r="C388" s="286" t="s">
        <v>354</v>
      </c>
      <c r="D388" s="369" t="s">
        <v>18</v>
      </c>
      <c r="E388" s="370">
        <f t="shared" si="498"/>
        <v>20</v>
      </c>
      <c r="F388" s="370">
        <v>20</v>
      </c>
      <c r="G388" s="370"/>
      <c r="H388" s="370"/>
      <c r="I388" s="370">
        <f t="shared" si="201"/>
        <v>20</v>
      </c>
      <c r="J388" s="370">
        <v>20</v>
      </c>
      <c r="K388" s="370"/>
      <c r="L388" s="370"/>
      <c r="M388" s="370">
        <f t="shared" si="202"/>
        <v>20</v>
      </c>
      <c r="N388" s="370">
        <v>20</v>
      </c>
      <c r="O388" s="370"/>
      <c r="P388" s="370"/>
      <c r="Q388" s="370">
        <f t="shared" si="203"/>
        <v>20</v>
      </c>
      <c r="R388" s="370">
        <v>20</v>
      </c>
      <c r="S388" s="370"/>
      <c r="T388" s="370"/>
    </row>
    <row r="389" spans="1:20" s="363" customFormat="1" ht="43.5" customHeight="1">
      <c r="A389" s="263"/>
      <c r="B389" s="255" t="s">
        <v>620</v>
      </c>
      <c r="C389" s="255" t="s">
        <v>678</v>
      </c>
      <c r="D389" s="256" t="s">
        <v>457</v>
      </c>
      <c r="E389" s="257">
        <f t="shared" si="498"/>
        <v>150</v>
      </c>
      <c r="F389" s="257">
        <v>145</v>
      </c>
      <c r="G389" s="257">
        <v>0</v>
      </c>
      <c r="H389" s="257">
        <v>5</v>
      </c>
      <c r="I389" s="257">
        <f t="shared" si="201"/>
        <v>150</v>
      </c>
      <c r="J389" s="257">
        <v>145</v>
      </c>
      <c r="K389" s="257">
        <v>0</v>
      </c>
      <c r="L389" s="257">
        <v>5</v>
      </c>
      <c r="M389" s="257">
        <f t="shared" si="202"/>
        <v>150</v>
      </c>
      <c r="N389" s="257">
        <v>145</v>
      </c>
      <c r="O389" s="257">
        <v>0</v>
      </c>
      <c r="P389" s="257">
        <v>5</v>
      </c>
      <c r="Q389" s="257">
        <f t="shared" si="203"/>
        <v>150</v>
      </c>
      <c r="R389" s="257">
        <v>145</v>
      </c>
      <c r="S389" s="257">
        <v>0</v>
      </c>
      <c r="T389" s="257">
        <v>5</v>
      </c>
    </row>
    <row r="390" spans="1:20" s="363" customFormat="1" ht="24" customHeight="1">
      <c r="A390" s="263"/>
      <c r="B390" s="365" t="s">
        <v>354</v>
      </c>
      <c r="C390" s="255" t="s">
        <v>354</v>
      </c>
      <c r="D390" s="258" t="s">
        <v>16</v>
      </c>
      <c r="E390" s="359">
        <f t="shared" si="498"/>
        <v>31</v>
      </c>
      <c r="F390" s="359">
        <f t="shared" ref="F390:H390" si="519">F391+F392</f>
        <v>31</v>
      </c>
      <c r="G390" s="359">
        <f t="shared" si="519"/>
        <v>0</v>
      </c>
      <c r="H390" s="359">
        <f t="shared" si="519"/>
        <v>0</v>
      </c>
      <c r="I390" s="359">
        <f t="shared" si="201"/>
        <v>31</v>
      </c>
      <c r="J390" s="359">
        <f t="shared" ref="J390:L390" si="520">J391+J392</f>
        <v>31</v>
      </c>
      <c r="K390" s="359">
        <f t="shared" si="520"/>
        <v>0</v>
      </c>
      <c r="L390" s="359">
        <f t="shared" si="520"/>
        <v>0</v>
      </c>
      <c r="M390" s="359">
        <f t="shared" si="202"/>
        <v>31</v>
      </c>
      <c r="N390" s="359">
        <f t="shared" ref="N390:P390" si="521">N391+N392</f>
        <v>31</v>
      </c>
      <c r="O390" s="359">
        <f t="shared" si="521"/>
        <v>0</v>
      </c>
      <c r="P390" s="359">
        <f t="shared" si="521"/>
        <v>0</v>
      </c>
      <c r="Q390" s="359">
        <f t="shared" si="203"/>
        <v>31</v>
      </c>
      <c r="R390" s="359">
        <f t="shared" ref="R390:T390" si="522">R391+R392</f>
        <v>31</v>
      </c>
      <c r="S390" s="359">
        <f t="shared" si="522"/>
        <v>0</v>
      </c>
      <c r="T390" s="359">
        <f t="shared" si="522"/>
        <v>0</v>
      </c>
    </row>
    <row r="391" spans="1:20" s="363" customFormat="1" ht="24" customHeight="1">
      <c r="A391" s="263"/>
      <c r="B391" s="365" t="s">
        <v>354</v>
      </c>
      <c r="C391" s="255" t="s">
        <v>354</v>
      </c>
      <c r="D391" s="258" t="s">
        <v>17</v>
      </c>
      <c r="E391" s="359">
        <f t="shared" si="498"/>
        <v>27</v>
      </c>
      <c r="F391" s="359">
        <v>27</v>
      </c>
      <c r="G391" s="359"/>
      <c r="H391" s="359"/>
      <c r="I391" s="359">
        <f t="shared" si="201"/>
        <v>27</v>
      </c>
      <c r="J391" s="359">
        <v>27</v>
      </c>
      <c r="K391" s="359"/>
      <c r="L391" s="359"/>
      <c r="M391" s="359">
        <f t="shared" si="202"/>
        <v>27</v>
      </c>
      <c r="N391" s="359">
        <v>27</v>
      </c>
      <c r="O391" s="359"/>
      <c r="P391" s="359"/>
      <c r="Q391" s="359">
        <f t="shared" si="203"/>
        <v>27</v>
      </c>
      <c r="R391" s="359">
        <v>27</v>
      </c>
      <c r="S391" s="359"/>
      <c r="T391" s="359"/>
    </row>
    <row r="392" spans="1:20" s="363" customFormat="1" ht="24" customHeight="1">
      <c r="A392" s="263"/>
      <c r="B392" s="365" t="s">
        <v>354</v>
      </c>
      <c r="C392" s="255" t="s">
        <v>354</v>
      </c>
      <c r="D392" s="258" t="s">
        <v>18</v>
      </c>
      <c r="E392" s="359">
        <f t="shared" si="498"/>
        <v>4</v>
      </c>
      <c r="F392" s="359">
        <v>4</v>
      </c>
      <c r="G392" s="359"/>
      <c r="H392" s="359"/>
      <c r="I392" s="359">
        <f t="shared" si="201"/>
        <v>4</v>
      </c>
      <c r="J392" s="359">
        <v>4</v>
      </c>
      <c r="K392" s="359"/>
      <c r="L392" s="359"/>
      <c r="M392" s="359">
        <f t="shared" si="202"/>
        <v>4</v>
      </c>
      <c r="N392" s="359">
        <v>4</v>
      </c>
      <c r="O392" s="359"/>
      <c r="P392" s="359"/>
      <c r="Q392" s="359">
        <f t="shared" si="203"/>
        <v>4</v>
      </c>
      <c r="R392" s="359">
        <v>4</v>
      </c>
      <c r="S392" s="359"/>
      <c r="T392" s="359"/>
    </row>
    <row r="393" spans="1:20" s="363" customFormat="1" ht="36.75" customHeight="1">
      <c r="A393" s="263"/>
      <c r="B393" s="255" t="s">
        <v>621</v>
      </c>
      <c r="C393" s="255" t="s">
        <v>679</v>
      </c>
      <c r="D393" s="256" t="s">
        <v>458</v>
      </c>
      <c r="E393" s="257">
        <f t="shared" si="498"/>
        <v>420</v>
      </c>
      <c r="F393" s="257">
        <v>405</v>
      </c>
      <c r="G393" s="257">
        <v>0</v>
      </c>
      <c r="H393" s="257">
        <v>15</v>
      </c>
      <c r="I393" s="257">
        <f t="shared" si="201"/>
        <v>420</v>
      </c>
      <c r="J393" s="257">
        <v>405</v>
      </c>
      <c r="K393" s="257">
        <v>0</v>
      </c>
      <c r="L393" s="257">
        <v>15</v>
      </c>
      <c r="M393" s="257">
        <f t="shared" si="202"/>
        <v>420</v>
      </c>
      <c r="N393" s="257">
        <v>405</v>
      </c>
      <c r="O393" s="257">
        <v>0</v>
      </c>
      <c r="P393" s="257">
        <v>15</v>
      </c>
      <c r="Q393" s="257">
        <f t="shared" si="203"/>
        <v>420</v>
      </c>
      <c r="R393" s="257">
        <v>405</v>
      </c>
      <c r="S393" s="257">
        <v>0</v>
      </c>
      <c r="T393" s="257">
        <v>15</v>
      </c>
    </row>
    <row r="394" spans="1:20" s="363" customFormat="1" ht="24" customHeight="1">
      <c r="A394" s="263"/>
      <c r="B394" s="365" t="s">
        <v>354</v>
      </c>
      <c r="C394" s="255" t="s">
        <v>354</v>
      </c>
      <c r="D394" s="258" t="s">
        <v>16</v>
      </c>
      <c r="E394" s="359">
        <f t="shared" si="498"/>
        <v>65</v>
      </c>
      <c r="F394" s="359">
        <f t="shared" ref="F394:H394" si="523">F395+F396</f>
        <v>60</v>
      </c>
      <c r="G394" s="359">
        <f t="shared" si="523"/>
        <v>0</v>
      </c>
      <c r="H394" s="359">
        <f t="shared" si="523"/>
        <v>5</v>
      </c>
      <c r="I394" s="359">
        <f t="shared" si="201"/>
        <v>65</v>
      </c>
      <c r="J394" s="359">
        <f t="shared" ref="J394:L394" si="524">J395+J396</f>
        <v>60</v>
      </c>
      <c r="K394" s="359">
        <f t="shared" si="524"/>
        <v>0</v>
      </c>
      <c r="L394" s="359">
        <f t="shared" si="524"/>
        <v>5</v>
      </c>
      <c r="M394" s="359">
        <f t="shared" si="202"/>
        <v>65</v>
      </c>
      <c r="N394" s="359">
        <f t="shared" ref="N394:P394" si="525">N395+N396</f>
        <v>60</v>
      </c>
      <c r="O394" s="359">
        <f t="shared" si="525"/>
        <v>0</v>
      </c>
      <c r="P394" s="359">
        <f t="shared" si="525"/>
        <v>5</v>
      </c>
      <c r="Q394" s="359">
        <f t="shared" si="203"/>
        <v>65</v>
      </c>
      <c r="R394" s="359">
        <f t="shared" ref="R394:T394" si="526">R395+R396</f>
        <v>60</v>
      </c>
      <c r="S394" s="359">
        <f t="shared" si="526"/>
        <v>0</v>
      </c>
      <c r="T394" s="359">
        <f t="shared" si="526"/>
        <v>5</v>
      </c>
    </row>
    <row r="395" spans="1:20" s="363" customFormat="1" ht="24" customHeight="1">
      <c r="A395" s="263"/>
      <c r="B395" s="365" t="s">
        <v>354</v>
      </c>
      <c r="C395" s="255" t="s">
        <v>354</v>
      </c>
      <c r="D395" s="258" t="s">
        <v>17</v>
      </c>
      <c r="E395" s="359">
        <f t="shared" si="498"/>
        <v>60</v>
      </c>
      <c r="F395" s="359">
        <v>60</v>
      </c>
      <c r="G395" s="359"/>
      <c r="H395" s="359">
        <v>0</v>
      </c>
      <c r="I395" s="359">
        <f t="shared" si="201"/>
        <v>60</v>
      </c>
      <c r="J395" s="359">
        <v>60</v>
      </c>
      <c r="K395" s="359"/>
      <c r="L395" s="359">
        <v>0</v>
      </c>
      <c r="M395" s="359">
        <f t="shared" si="202"/>
        <v>60</v>
      </c>
      <c r="N395" s="359">
        <v>60</v>
      </c>
      <c r="O395" s="359"/>
      <c r="P395" s="359">
        <v>0</v>
      </c>
      <c r="Q395" s="359">
        <f t="shared" si="203"/>
        <v>60</v>
      </c>
      <c r="R395" s="359">
        <v>60</v>
      </c>
      <c r="S395" s="359"/>
      <c r="T395" s="359">
        <v>0</v>
      </c>
    </row>
    <row r="396" spans="1:20" s="363" customFormat="1" ht="24" customHeight="1">
      <c r="A396" s="263"/>
      <c r="B396" s="365" t="s">
        <v>354</v>
      </c>
      <c r="C396" s="255" t="s">
        <v>354</v>
      </c>
      <c r="D396" s="258" t="s">
        <v>18</v>
      </c>
      <c r="E396" s="359">
        <f t="shared" si="498"/>
        <v>5</v>
      </c>
      <c r="F396" s="359"/>
      <c r="G396" s="359"/>
      <c r="H396" s="359">
        <v>5</v>
      </c>
      <c r="I396" s="359">
        <f t="shared" si="201"/>
        <v>5</v>
      </c>
      <c r="J396" s="359"/>
      <c r="K396" s="359"/>
      <c r="L396" s="359">
        <v>5</v>
      </c>
      <c r="M396" s="359">
        <f t="shared" si="202"/>
        <v>5</v>
      </c>
      <c r="N396" s="359"/>
      <c r="O396" s="359"/>
      <c r="P396" s="359">
        <v>5</v>
      </c>
      <c r="Q396" s="359">
        <f t="shared" si="203"/>
        <v>5</v>
      </c>
      <c r="R396" s="359"/>
      <c r="S396" s="359"/>
      <c r="T396" s="359">
        <v>5</v>
      </c>
    </row>
    <row r="397" spans="1:20" s="363" customFormat="1" ht="46.5" customHeight="1">
      <c r="A397" s="263"/>
      <c r="B397" s="255" t="s">
        <v>622</v>
      </c>
      <c r="C397" s="255" t="s">
        <v>680</v>
      </c>
      <c r="D397" s="256" t="s">
        <v>459</v>
      </c>
      <c r="E397" s="257">
        <f t="shared" si="498"/>
        <v>220</v>
      </c>
      <c r="F397" s="257">
        <v>140</v>
      </c>
      <c r="G397" s="257">
        <v>0</v>
      </c>
      <c r="H397" s="257">
        <v>80</v>
      </c>
      <c r="I397" s="257">
        <f t="shared" si="201"/>
        <v>220</v>
      </c>
      <c r="J397" s="257">
        <v>140</v>
      </c>
      <c r="K397" s="257">
        <v>0</v>
      </c>
      <c r="L397" s="257">
        <v>80</v>
      </c>
      <c r="M397" s="257">
        <f t="shared" si="202"/>
        <v>220</v>
      </c>
      <c r="N397" s="257">
        <v>140</v>
      </c>
      <c r="O397" s="257">
        <v>0</v>
      </c>
      <c r="P397" s="257">
        <v>80</v>
      </c>
      <c r="Q397" s="257">
        <f t="shared" si="203"/>
        <v>220</v>
      </c>
      <c r="R397" s="257">
        <v>140</v>
      </c>
      <c r="S397" s="257">
        <v>0</v>
      </c>
      <c r="T397" s="257">
        <v>80</v>
      </c>
    </row>
    <row r="398" spans="1:20" s="363" customFormat="1" ht="24" customHeight="1">
      <c r="A398" s="263"/>
      <c r="B398" s="365" t="s">
        <v>354</v>
      </c>
      <c r="C398" s="255" t="s">
        <v>354</v>
      </c>
      <c r="D398" s="258" t="s">
        <v>16</v>
      </c>
      <c r="E398" s="359">
        <f t="shared" si="498"/>
        <v>10</v>
      </c>
      <c r="F398" s="359">
        <f t="shared" ref="F398:H398" si="527">F399+F400</f>
        <v>9</v>
      </c>
      <c r="G398" s="359">
        <f t="shared" si="527"/>
        <v>0</v>
      </c>
      <c r="H398" s="359">
        <f t="shared" si="527"/>
        <v>1</v>
      </c>
      <c r="I398" s="359">
        <f t="shared" si="201"/>
        <v>10</v>
      </c>
      <c r="J398" s="359">
        <f t="shared" ref="J398:L398" si="528">J399+J400</f>
        <v>9</v>
      </c>
      <c r="K398" s="359">
        <f t="shared" si="528"/>
        <v>0</v>
      </c>
      <c r="L398" s="359">
        <f t="shared" si="528"/>
        <v>1</v>
      </c>
      <c r="M398" s="359">
        <f t="shared" si="202"/>
        <v>10</v>
      </c>
      <c r="N398" s="359">
        <f t="shared" ref="N398:P398" si="529">N399+N400</f>
        <v>9</v>
      </c>
      <c r="O398" s="359">
        <f t="shared" si="529"/>
        <v>0</v>
      </c>
      <c r="P398" s="359">
        <f t="shared" si="529"/>
        <v>1</v>
      </c>
      <c r="Q398" s="359">
        <f t="shared" si="203"/>
        <v>10</v>
      </c>
      <c r="R398" s="359">
        <f t="shared" ref="R398:T398" si="530">R399+R400</f>
        <v>9</v>
      </c>
      <c r="S398" s="359">
        <f t="shared" si="530"/>
        <v>0</v>
      </c>
      <c r="T398" s="359">
        <f t="shared" si="530"/>
        <v>1</v>
      </c>
    </row>
    <row r="399" spans="1:20" s="363" customFormat="1" ht="24" customHeight="1">
      <c r="A399" s="263"/>
      <c r="B399" s="365" t="s">
        <v>354</v>
      </c>
      <c r="C399" s="255" t="s">
        <v>354</v>
      </c>
      <c r="D399" s="258" t="s">
        <v>17</v>
      </c>
      <c r="E399" s="359">
        <f t="shared" si="498"/>
        <v>9</v>
      </c>
      <c r="F399" s="359">
        <v>9</v>
      </c>
      <c r="G399" s="359"/>
      <c r="H399" s="359">
        <v>0</v>
      </c>
      <c r="I399" s="359">
        <f t="shared" si="201"/>
        <v>9</v>
      </c>
      <c r="J399" s="359">
        <v>9</v>
      </c>
      <c r="K399" s="359"/>
      <c r="L399" s="359">
        <v>0</v>
      </c>
      <c r="M399" s="359">
        <f t="shared" si="202"/>
        <v>9</v>
      </c>
      <c r="N399" s="359">
        <v>9</v>
      </c>
      <c r="O399" s="359"/>
      <c r="P399" s="359">
        <v>0</v>
      </c>
      <c r="Q399" s="359">
        <f t="shared" si="203"/>
        <v>9</v>
      </c>
      <c r="R399" s="359">
        <v>9</v>
      </c>
      <c r="S399" s="359"/>
      <c r="T399" s="359">
        <v>0</v>
      </c>
    </row>
    <row r="400" spans="1:20" s="363" customFormat="1" ht="24" customHeight="1">
      <c r="A400" s="263"/>
      <c r="B400" s="365" t="s">
        <v>354</v>
      </c>
      <c r="C400" s="255" t="s">
        <v>354</v>
      </c>
      <c r="D400" s="258" t="s">
        <v>18</v>
      </c>
      <c r="E400" s="359">
        <f t="shared" si="498"/>
        <v>1</v>
      </c>
      <c r="F400" s="359"/>
      <c r="G400" s="359"/>
      <c r="H400" s="359">
        <v>1</v>
      </c>
      <c r="I400" s="359">
        <f t="shared" si="201"/>
        <v>1</v>
      </c>
      <c r="J400" s="359"/>
      <c r="K400" s="359"/>
      <c r="L400" s="359">
        <v>1</v>
      </c>
      <c r="M400" s="359">
        <f t="shared" si="202"/>
        <v>1</v>
      </c>
      <c r="N400" s="359"/>
      <c r="O400" s="359"/>
      <c r="P400" s="359">
        <v>1</v>
      </c>
      <c r="Q400" s="359">
        <f t="shared" si="203"/>
        <v>1</v>
      </c>
      <c r="R400" s="359"/>
      <c r="S400" s="359"/>
      <c r="T400" s="359">
        <v>1</v>
      </c>
    </row>
    <row r="401" spans="1:20" s="363" customFormat="1" ht="34.5" customHeight="1">
      <c r="A401" s="263"/>
      <c r="B401" s="255" t="s">
        <v>623</v>
      </c>
      <c r="C401" s="255" t="s">
        <v>681</v>
      </c>
      <c r="D401" s="256" t="s">
        <v>460</v>
      </c>
      <c r="E401" s="257">
        <f t="shared" si="498"/>
        <v>295</v>
      </c>
      <c r="F401" s="257">
        <v>275</v>
      </c>
      <c r="G401" s="257">
        <v>0</v>
      </c>
      <c r="H401" s="257">
        <v>20</v>
      </c>
      <c r="I401" s="257">
        <f t="shared" si="201"/>
        <v>295</v>
      </c>
      <c r="J401" s="257">
        <v>275</v>
      </c>
      <c r="K401" s="257">
        <v>0</v>
      </c>
      <c r="L401" s="257">
        <v>20</v>
      </c>
      <c r="M401" s="257">
        <f t="shared" si="202"/>
        <v>295</v>
      </c>
      <c r="N401" s="257">
        <v>275</v>
      </c>
      <c r="O401" s="257">
        <v>0</v>
      </c>
      <c r="P401" s="257">
        <v>20</v>
      </c>
      <c r="Q401" s="257">
        <f t="shared" si="203"/>
        <v>295</v>
      </c>
      <c r="R401" s="257">
        <v>275</v>
      </c>
      <c r="S401" s="257">
        <v>0</v>
      </c>
      <c r="T401" s="257">
        <v>20</v>
      </c>
    </row>
    <row r="402" spans="1:20" s="363" customFormat="1" ht="24" customHeight="1">
      <c r="A402" s="263"/>
      <c r="B402" s="365" t="s">
        <v>354</v>
      </c>
      <c r="C402" s="255" t="s">
        <v>354</v>
      </c>
      <c r="D402" s="258" t="s">
        <v>16</v>
      </c>
      <c r="E402" s="359">
        <f t="shared" si="498"/>
        <v>24</v>
      </c>
      <c r="F402" s="359">
        <f t="shared" ref="F402:H402" si="531">F403+F404</f>
        <v>19</v>
      </c>
      <c r="G402" s="359">
        <f t="shared" si="531"/>
        <v>0</v>
      </c>
      <c r="H402" s="359">
        <f t="shared" si="531"/>
        <v>5</v>
      </c>
      <c r="I402" s="359">
        <f t="shared" si="201"/>
        <v>24</v>
      </c>
      <c r="J402" s="359">
        <f t="shared" ref="J402:L402" si="532">J403+J404</f>
        <v>19</v>
      </c>
      <c r="K402" s="359">
        <f t="shared" si="532"/>
        <v>0</v>
      </c>
      <c r="L402" s="359">
        <f t="shared" si="532"/>
        <v>5</v>
      </c>
      <c r="M402" s="359">
        <f t="shared" si="202"/>
        <v>24</v>
      </c>
      <c r="N402" s="359">
        <f t="shared" ref="N402:P402" si="533">N403+N404</f>
        <v>19</v>
      </c>
      <c r="O402" s="359">
        <f t="shared" si="533"/>
        <v>0</v>
      </c>
      <c r="P402" s="359">
        <f t="shared" si="533"/>
        <v>5</v>
      </c>
      <c r="Q402" s="359">
        <f t="shared" si="203"/>
        <v>24</v>
      </c>
      <c r="R402" s="359">
        <f t="shared" ref="R402:T402" si="534">R403+R404</f>
        <v>19</v>
      </c>
      <c r="S402" s="359">
        <f t="shared" si="534"/>
        <v>0</v>
      </c>
      <c r="T402" s="359">
        <f t="shared" si="534"/>
        <v>5</v>
      </c>
    </row>
    <row r="403" spans="1:20" s="363" customFormat="1" ht="24" customHeight="1">
      <c r="A403" s="263"/>
      <c r="B403" s="365" t="s">
        <v>354</v>
      </c>
      <c r="C403" s="255" t="s">
        <v>354</v>
      </c>
      <c r="D403" s="258" t="s">
        <v>17</v>
      </c>
      <c r="E403" s="359">
        <f t="shared" si="498"/>
        <v>22</v>
      </c>
      <c r="F403" s="359">
        <v>18</v>
      </c>
      <c r="G403" s="359"/>
      <c r="H403" s="359">
        <v>4</v>
      </c>
      <c r="I403" s="359">
        <f t="shared" si="201"/>
        <v>22</v>
      </c>
      <c r="J403" s="359">
        <v>18</v>
      </c>
      <c r="K403" s="359"/>
      <c r="L403" s="359">
        <v>4</v>
      </c>
      <c r="M403" s="359">
        <f t="shared" si="202"/>
        <v>22</v>
      </c>
      <c r="N403" s="359">
        <v>18</v>
      </c>
      <c r="O403" s="359"/>
      <c r="P403" s="359">
        <v>4</v>
      </c>
      <c r="Q403" s="359">
        <f t="shared" si="203"/>
        <v>22</v>
      </c>
      <c r="R403" s="359">
        <v>18</v>
      </c>
      <c r="S403" s="359"/>
      <c r="T403" s="359">
        <v>4</v>
      </c>
    </row>
    <row r="404" spans="1:20" s="363" customFormat="1" ht="24" customHeight="1">
      <c r="A404" s="263"/>
      <c r="B404" s="365" t="s">
        <v>354</v>
      </c>
      <c r="C404" s="255" t="s">
        <v>354</v>
      </c>
      <c r="D404" s="258" t="s">
        <v>18</v>
      </c>
      <c r="E404" s="359">
        <f t="shared" si="498"/>
        <v>2</v>
      </c>
      <c r="F404" s="359">
        <v>1</v>
      </c>
      <c r="G404" s="359"/>
      <c r="H404" s="359">
        <v>1</v>
      </c>
      <c r="I404" s="359">
        <f t="shared" si="201"/>
        <v>2</v>
      </c>
      <c r="J404" s="359">
        <v>1</v>
      </c>
      <c r="K404" s="359"/>
      <c r="L404" s="359">
        <v>1</v>
      </c>
      <c r="M404" s="359">
        <f t="shared" si="202"/>
        <v>2</v>
      </c>
      <c r="N404" s="359">
        <v>1</v>
      </c>
      <c r="O404" s="359"/>
      <c r="P404" s="359">
        <v>1</v>
      </c>
      <c r="Q404" s="359">
        <f t="shared" si="203"/>
        <v>2</v>
      </c>
      <c r="R404" s="359">
        <v>1</v>
      </c>
      <c r="S404" s="359"/>
      <c r="T404" s="359">
        <v>1</v>
      </c>
    </row>
    <row r="405" spans="1:20" s="363" customFormat="1" ht="36" customHeight="1">
      <c r="A405" s="263"/>
      <c r="B405" s="255" t="s">
        <v>624</v>
      </c>
      <c r="C405" s="255" t="s">
        <v>682</v>
      </c>
      <c r="D405" s="256" t="s">
        <v>461</v>
      </c>
      <c r="E405" s="257">
        <f t="shared" si="498"/>
        <v>101</v>
      </c>
      <c r="F405" s="257">
        <v>100</v>
      </c>
      <c r="G405" s="257">
        <v>0</v>
      </c>
      <c r="H405" s="257">
        <v>1</v>
      </c>
      <c r="I405" s="257">
        <f t="shared" si="201"/>
        <v>101</v>
      </c>
      <c r="J405" s="257">
        <v>100</v>
      </c>
      <c r="K405" s="257">
        <v>0</v>
      </c>
      <c r="L405" s="257">
        <v>1</v>
      </c>
      <c r="M405" s="257">
        <f t="shared" si="202"/>
        <v>101</v>
      </c>
      <c r="N405" s="257">
        <v>100</v>
      </c>
      <c r="O405" s="257">
        <v>0</v>
      </c>
      <c r="P405" s="257">
        <v>1</v>
      </c>
      <c r="Q405" s="257">
        <f t="shared" si="203"/>
        <v>101</v>
      </c>
      <c r="R405" s="257">
        <v>100</v>
      </c>
      <c r="S405" s="257">
        <v>0</v>
      </c>
      <c r="T405" s="257">
        <v>1</v>
      </c>
    </row>
    <row r="406" spans="1:20" s="363" customFormat="1" ht="24" customHeight="1">
      <c r="A406" s="263"/>
      <c r="B406" s="365" t="s">
        <v>354</v>
      </c>
      <c r="C406" s="255" t="s">
        <v>354</v>
      </c>
      <c r="D406" s="258" t="s">
        <v>16</v>
      </c>
      <c r="E406" s="359">
        <f t="shared" si="498"/>
        <v>22</v>
      </c>
      <c r="F406" s="359">
        <f t="shared" ref="F406:H406" si="535">F407+F408</f>
        <v>22</v>
      </c>
      <c r="G406" s="359">
        <f t="shared" si="535"/>
        <v>0</v>
      </c>
      <c r="H406" s="359">
        <f t="shared" si="535"/>
        <v>0</v>
      </c>
      <c r="I406" s="359">
        <f t="shared" si="201"/>
        <v>22</v>
      </c>
      <c r="J406" s="359">
        <f t="shared" ref="J406:L406" si="536">J407+J408</f>
        <v>22</v>
      </c>
      <c r="K406" s="359">
        <f t="shared" si="536"/>
        <v>0</v>
      </c>
      <c r="L406" s="359">
        <f t="shared" si="536"/>
        <v>0</v>
      </c>
      <c r="M406" s="359">
        <f t="shared" si="202"/>
        <v>22</v>
      </c>
      <c r="N406" s="359">
        <f t="shared" ref="N406:P406" si="537">N407+N408</f>
        <v>22</v>
      </c>
      <c r="O406" s="359">
        <f t="shared" si="537"/>
        <v>0</v>
      </c>
      <c r="P406" s="359">
        <f t="shared" si="537"/>
        <v>0</v>
      </c>
      <c r="Q406" s="359">
        <f t="shared" si="203"/>
        <v>22</v>
      </c>
      <c r="R406" s="359">
        <f t="shared" ref="R406:T406" si="538">R407+R408</f>
        <v>22</v>
      </c>
      <c r="S406" s="359">
        <f t="shared" si="538"/>
        <v>0</v>
      </c>
      <c r="T406" s="359">
        <f t="shared" si="538"/>
        <v>0</v>
      </c>
    </row>
    <row r="407" spans="1:20" s="363" customFormat="1" ht="24" customHeight="1">
      <c r="A407" s="263"/>
      <c r="B407" s="365" t="s">
        <v>354</v>
      </c>
      <c r="C407" s="255" t="s">
        <v>354</v>
      </c>
      <c r="D407" s="258" t="s">
        <v>17</v>
      </c>
      <c r="E407" s="359">
        <f t="shared" si="498"/>
        <v>21</v>
      </c>
      <c r="F407" s="359">
        <v>21</v>
      </c>
      <c r="G407" s="359"/>
      <c r="H407" s="359">
        <v>0</v>
      </c>
      <c r="I407" s="359">
        <f t="shared" si="201"/>
        <v>21</v>
      </c>
      <c r="J407" s="359">
        <v>21</v>
      </c>
      <c r="K407" s="359"/>
      <c r="L407" s="359">
        <v>0</v>
      </c>
      <c r="M407" s="359">
        <f t="shared" si="202"/>
        <v>21</v>
      </c>
      <c r="N407" s="359">
        <v>21</v>
      </c>
      <c r="O407" s="359"/>
      <c r="P407" s="359">
        <v>0</v>
      </c>
      <c r="Q407" s="359">
        <f t="shared" si="203"/>
        <v>21</v>
      </c>
      <c r="R407" s="359">
        <v>21</v>
      </c>
      <c r="S407" s="359"/>
      <c r="T407" s="359">
        <v>0</v>
      </c>
    </row>
    <row r="408" spans="1:20" s="363" customFormat="1" ht="24" customHeight="1">
      <c r="A408" s="263"/>
      <c r="B408" s="365" t="s">
        <v>354</v>
      </c>
      <c r="C408" s="255" t="s">
        <v>354</v>
      </c>
      <c r="D408" s="258" t="s">
        <v>18</v>
      </c>
      <c r="E408" s="359">
        <f t="shared" si="498"/>
        <v>1</v>
      </c>
      <c r="F408" s="359">
        <v>1</v>
      </c>
      <c r="G408" s="359"/>
      <c r="H408" s="359">
        <v>0</v>
      </c>
      <c r="I408" s="359">
        <f t="shared" si="201"/>
        <v>1</v>
      </c>
      <c r="J408" s="359">
        <v>1</v>
      </c>
      <c r="K408" s="359"/>
      <c r="L408" s="359">
        <v>0</v>
      </c>
      <c r="M408" s="359">
        <f t="shared" si="202"/>
        <v>1</v>
      </c>
      <c r="N408" s="359">
        <v>1</v>
      </c>
      <c r="O408" s="359"/>
      <c r="P408" s="359">
        <v>0</v>
      </c>
      <c r="Q408" s="359">
        <f t="shared" si="203"/>
        <v>1</v>
      </c>
      <c r="R408" s="359">
        <v>1</v>
      </c>
      <c r="S408" s="359"/>
      <c r="T408" s="359">
        <v>0</v>
      </c>
    </row>
    <row r="409" spans="1:20" s="363" customFormat="1" ht="33.75" customHeight="1">
      <c r="A409" s="263"/>
      <c r="B409" s="255" t="s">
        <v>625</v>
      </c>
      <c r="C409" s="255" t="s">
        <v>683</v>
      </c>
      <c r="D409" s="256" t="s">
        <v>462</v>
      </c>
      <c r="E409" s="257">
        <f t="shared" si="498"/>
        <v>660</v>
      </c>
      <c r="F409" s="257">
        <v>410</v>
      </c>
      <c r="G409" s="257">
        <v>0</v>
      </c>
      <c r="H409" s="257">
        <v>250</v>
      </c>
      <c r="I409" s="257">
        <f t="shared" si="201"/>
        <v>660</v>
      </c>
      <c r="J409" s="257">
        <v>410</v>
      </c>
      <c r="K409" s="257">
        <v>0</v>
      </c>
      <c r="L409" s="257">
        <v>250</v>
      </c>
      <c r="M409" s="257">
        <f t="shared" si="202"/>
        <v>660</v>
      </c>
      <c r="N409" s="257">
        <v>410</v>
      </c>
      <c r="O409" s="257">
        <v>0</v>
      </c>
      <c r="P409" s="257">
        <v>250</v>
      </c>
      <c r="Q409" s="257">
        <f t="shared" si="203"/>
        <v>660</v>
      </c>
      <c r="R409" s="257">
        <v>410</v>
      </c>
      <c r="S409" s="257">
        <v>0</v>
      </c>
      <c r="T409" s="257">
        <v>250</v>
      </c>
    </row>
    <row r="410" spans="1:20" s="363" customFormat="1" ht="24" customHeight="1">
      <c r="A410" s="263"/>
      <c r="B410" s="365" t="s">
        <v>354</v>
      </c>
      <c r="C410" s="255" t="s">
        <v>354</v>
      </c>
      <c r="D410" s="258" t="s">
        <v>16</v>
      </c>
      <c r="E410" s="359">
        <f t="shared" si="498"/>
        <v>34</v>
      </c>
      <c r="F410" s="359">
        <f t="shared" ref="F410:H410" si="539">F411+F412</f>
        <v>24</v>
      </c>
      <c r="G410" s="359">
        <f t="shared" si="539"/>
        <v>0</v>
      </c>
      <c r="H410" s="359">
        <f t="shared" si="539"/>
        <v>10</v>
      </c>
      <c r="I410" s="359">
        <f t="shared" si="201"/>
        <v>34</v>
      </c>
      <c r="J410" s="359">
        <f t="shared" ref="J410:L410" si="540">J411+J412</f>
        <v>24</v>
      </c>
      <c r="K410" s="359">
        <f t="shared" si="540"/>
        <v>0</v>
      </c>
      <c r="L410" s="359">
        <f t="shared" si="540"/>
        <v>10</v>
      </c>
      <c r="M410" s="359">
        <f t="shared" si="202"/>
        <v>34</v>
      </c>
      <c r="N410" s="359">
        <f t="shared" ref="N410:P410" si="541">N411+N412</f>
        <v>24</v>
      </c>
      <c r="O410" s="359">
        <f t="shared" si="541"/>
        <v>0</v>
      </c>
      <c r="P410" s="359">
        <f t="shared" si="541"/>
        <v>10</v>
      </c>
      <c r="Q410" s="359">
        <f t="shared" si="203"/>
        <v>34</v>
      </c>
      <c r="R410" s="359">
        <f t="shared" ref="R410:T410" si="542">R411+R412</f>
        <v>24</v>
      </c>
      <c r="S410" s="359">
        <f t="shared" si="542"/>
        <v>0</v>
      </c>
      <c r="T410" s="359">
        <f t="shared" si="542"/>
        <v>10</v>
      </c>
    </row>
    <row r="411" spans="1:20" s="363" customFormat="1" ht="24" customHeight="1">
      <c r="A411" s="263"/>
      <c r="B411" s="365" t="s">
        <v>354</v>
      </c>
      <c r="C411" s="255" t="s">
        <v>354</v>
      </c>
      <c r="D411" s="258" t="s">
        <v>17</v>
      </c>
      <c r="E411" s="359">
        <f t="shared" si="498"/>
        <v>16</v>
      </c>
      <c r="F411" s="359">
        <v>16</v>
      </c>
      <c r="G411" s="359"/>
      <c r="H411" s="359">
        <v>0</v>
      </c>
      <c r="I411" s="359">
        <f t="shared" si="201"/>
        <v>16</v>
      </c>
      <c r="J411" s="359">
        <v>16</v>
      </c>
      <c r="K411" s="359"/>
      <c r="L411" s="359">
        <v>0</v>
      </c>
      <c r="M411" s="359">
        <f t="shared" si="202"/>
        <v>16</v>
      </c>
      <c r="N411" s="359">
        <v>16</v>
      </c>
      <c r="O411" s="359"/>
      <c r="P411" s="359">
        <v>0</v>
      </c>
      <c r="Q411" s="359">
        <f t="shared" si="203"/>
        <v>16</v>
      </c>
      <c r="R411" s="359">
        <v>16</v>
      </c>
      <c r="S411" s="359"/>
      <c r="T411" s="359">
        <v>0</v>
      </c>
    </row>
    <row r="412" spans="1:20" s="363" customFormat="1" ht="24" customHeight="1">
      <c r="A412" s="263"/>
      <c r="B412" s="365" t="s">
        <v>354</v>
      </c>
      <c r="C412" s="255" t="s">
        <v>354</v>
      </c>
      <c r="D412" s="258" t="s">
        <v>18</v>
      </c>
      <c r="E412" s="359">
        <f t="shared" si="498"/>
        <v>18</v>
      </c>
      <c r="F412" s="359">
        <v>8</v>
      </c>
      <c r="G412" s="359"/>
      <c r="H412" s="359">
        <v>10</v>
      </c>
      <c r="I412" s="359">
        <f t="shared" si="201"/>
        <v>18</v>
      </c>
      <c r="J412" s="359">
        <v>8</v>
      </c>
      <c r="K412" s="359"/>
      <c r="L412" s="359">
        <v>10</v>
      </c>
      <c r="M412" s="359">
        <f t="shared" si="202"/>
        <v>18</v>
      </c>
      <c r="N412" s="359">
        <v>8</v>
      </c>
      <c r="O412" s="359"/>
      <c r="P412" s="359">
        <v>10</v>
      </c>
      <c r="Q412" s="359">
        <f t="shared" si="203"/>
        <v>18</v>
      </c>
      <c r="R412" s="359">
        <v>8</v>
      </c>
      <c r="S412" s="359"/>
      <c r="T412" s="359">
        <v>10</v>
      </c>
    </row>
    <row r="413" spans="1:20" s="363" customFormat="1" ht="33.75" customHeight="1">
      <c r="A413" s="263"/>
      <c r="B413" s="255" t="s">
        <v>626</v>
      </c>
      <c r="C413" s="255" t="s">
        <v>684</v>
      </c>
      <c r="D413" s="256" t="s">
        <v>463</v>
      </c>
      <c r="E413" s="257">
        <f t="shared" si="498"/>
        <v>1300</v>
      </c>
      <c r="F413" s="257">
        <v>1300</v>
      </c>
      <c r="G413" s="257">
        <v>0</v>
      </c>
      <c r="H413" s="257">
        <v>0</v>
      </c>
      <c r="I413" s="257">
        <f t="shared" si="201"/>
        <v>1300</v>
      </c>
      <c r="J413" s="257">
        <v>1300</v>
      </c>
      <c r="K413" s="257">
        <v>0</v>
      </c>
      <c r="L413" s="257">
        <v>0</v>
      </c>
      <c r="M413" s="257">
        <f t="shared" si="202"/>
        <v>1300</v>
      </c>
      <c r="N413" s="257">
        <v>1300</v>
      </c>
      <c r="O413" s="257">
        <v>0</v>
      </c>
      <c r="P413" s="257">
        <v>0</v>
      </c>
      <c r="Q413" s="257">
        <f t="shared" si="203"/>
        <v>1300</v>
      </c>
      <c r="R413" s="257">
        <v>1300</v>
      </c>
      <c r="S413" s="257">
        <v>0</v>
      </c>
      <c r="T413" s="257">
        <v>0</v>
      </c>
    </row>
    <row r="414" spans="1:20" s="363" customFormat="1" ht="24" customHeight="1">
      <c r="A414" s="263"/>
      <c r="B414" s="365" t="s">
        <v>354</v>
      </c>
      <c r="C414" s="255" t="s">
        <v>354</v>
      </c>
      <c r="D414" s="258" t="s">
        <v>16</v>
      </c>
      <c r="E414" s="359">
        <f t="shared" si="498"/>
        <v>26</v>
      </c>
      <c r="F414" s="359">
        <f t="shared" ref="F414:H414" si="543">F415+F416</f>
        <v>26</v>
      </c>
      <c r="G414" s="359">
        <f t="shared" si="543"/>
        <v>0</v>
      </c>
      <c r="H414" s="359">
        <f t="shared" si="543"/>
        <v>0</v>
      </c>
      <c r="I414" s="359">
        <f t="shared" si="201"/>
        <v>26</v>
      </c>
      <c r="J414" s="359">
        <f t="shared" ref="J414:L414" si="544">J415+J416</f>
        <v>26</v>
      </c>
      <c r="K414" s="359">
        <f t="shared" si="544"/>
        <v>0</v>
      </c>
      <c r="L414" s="359">
        <f t="shared" si="544"/>
        <v>0</v>
      </c>
      <c r="M414" s="359">
        <f t="shared" si="202"/>
        <v>26</v>
      </c>
      <c r="N414" s="359">
        <f t="shared" ref="N414:P414" si="545">N415+N416</f>
        <v>26</v>
      </c>
      <c r="O414" s="359">
        <f t="shared" si="545"/>
        <v>0</v>
      </c>
      <c r="P414" s="359">
        <f t="shared" si="545"/>
        <v>0</v>
      </c>
      <c r="Q414" s="359">
        <f t="shared" si="203"/>
        <v>26</v>
      </c>
      <c r="R414" s="359">
        <f t="shared" ref="R414:T414" si="546">R415+R416</f>
        <v>26</v>
      </c>
      <c r="S414" s="359">
        <f t="shared" si="546"/>
        <v>0</v>
      </c>
      <c r="T414" s="359">
        <f t="shared" si="546"/>
        <v>0</v>
      </c>
    </row>
    <row r="415" spans="1:20" s="363" customFormat="1" ht="24" customHeight="1">
      <c r="A415" s="263"/>
      <c r="B415" s="365" t="s">
        <v>354</v>
      </c>
      <c r="C415" s="255" t="s">
        <v>354</v>
      </c>
      <c r="D415" s="258" t="s">
        <v>17</v>
      </c>
      <c r="E415" s="359">
        <f t="shared" si="498"/>
        <v>11</v>
      </c>
      <c r="F415" s="359">
        <v>11</v>
      </c>
      <c r="G415" s="359"/>
      <c r="H415" s="359"/>
      <c r="I415" s="359">
        <f t="shared" si="201"/>
        <v>11</v>
      </c>
      <c r="J415" s="359">
        <v>11</v>
      </c>
      <c r="K415" s="359"/>
      <c r="L415" s="359"/>
      <c r="M415" s="359">
        <f t="shared" si="202"/>
        <v>11</v>
      </c>
      <c r="N415" s="359">
        <v>11</v>
      </c>
      <c r="O415" s="359"/>
      <c r="P415" s="359"/>
      <c r="Q415" s="359">
        <f t="shared" si="203"/>
        <v>11</v>
      </c>
      <c r="R415" s="359">
        <v>11</v>
      </c>
      <c r="S415" s="359"/>
      <c r="T415" s="359"/>
    </row>
    <row r="416" spans="1:20" s="363" customFormat="1" ht="24" customHeight="1">
      <c r="A416" s="263"/>
      <c r="B416" s="365" t="s">
        <v>354</v>
      </c>
      <c r="C416" s="255" t="s">
        <v>354</v>
      </c>
      <c r="D416" s="258" t="s">
        <v>18</v>
      </c>
      <c r="E416" s="359">
        <f t="shared" si="498"/>
        <v>15</v>
      </c>
      <c r="F416" s="359">
        <v>15</v>
      </c>
      <c r="G416" s="359"/>
      <c r="H416" s="359"/>
      <c r="I416" s="359">
        <f t="shared" si="201"/>
        <v>15</v>
      </c>
      <c r="J416" s="359">
        <v>15</v>
      </c>
      <c r="K416" s="359"/>
      <c r="L416" s="359"/>
      <c r="M416" s="359">
        <f t="shared" si="202"/>
        <v>15</v>
      </c>
      <c r="N416" s="359">
        <v>15</v>
      </c>
      <c r="O416" s="359"/>
      <c r="P416" s="359"/>
      <c r="Q416" s="359">
        <f t="shared" si="203"/>
        <v>15</v>
      </c>
      <c r="R416" s="359">
        <v>15</v>
      </c>
      <c r="S416" s="359"/>
      <c r="T416" s="359"/>
    </row>
    <row r="417" spans="1:20" s="363" customFormat="1" ht="29.25" customHeight="1">
      <c r="A417" s="263"/>
      <c r="B417" s="255" t="s">
        <v>627</v>
      </c>
      <c r="C417" s="255" t="s">
        <v>685</v>
      </c>
      <c r="D417" s="256" t="s">
        <v>464</v>
      </c>
      <c r="E417" s="257">
        <f t="shared" si="498"/>
        <v>200</v>
      </c>
      <c r="F417" s="257">
        <v>160</v>
      </c>
      <c r="G417" s="257">
        <v>0</v>
      </c>
      <c r="H417" s="257">
        <v>40</v>
      </c>
      <c r="I417" s="257">
        <f t="shared" si="201"/>
        <v>200</v>
      </c>
      <c r="J417" s="257">
        <v>160</v>
      </c>
      <c r="K417" s="257">
        <v>0</v>
      </c>
      <c r="L417" s="257">
        <v>40</v>
      </c>
      <c r="M417" s="257">
        <f t="shared" si="202"/>
        <v>200</v>
      </c>
      <c r="N417" s="257">
        <v>160</v>
      </c>
      <c r="O417" s="257">
        <v>0</v>
      </c>
      <c r="P417" s="257">
        <v>40</v>
      </c>
      <c r="Q417" s="257">
        <f t="shared" si="203"/>
        <v>200</v>
      </c>
      <c r="R417" s="257">
        <v>160</v>
      </c>
      <c r="S417" s="257">
        <v>0</v>
      </c>
      <c r="T417" s="257">
        <v>40</v>
      </c>
    </row>
    <row r="418" spans="1:20" s="363" customFormat="1" ht="24" customHeight="1">
      <c r="A418" s="263"/>
      <c r="B418" s="365" t="s">
        <v>354</v>
      </c>
      <c r="C418" s="255" t="s">
        <v>354</v>
      </c>
      <c r="D418" s="258" t="s">
        <v>16</v>
      </c>
      <c r="E418" s="359">
        <f t="shared" si="498"/>
        <v>16</v>
      </c>
      <c r="F418" s="359">
        <f t="shared" ref="F418:H418" si="547">F419+F420</f>
        <v>15</v>
      </c>
      <c r="G418" s="359">
        <f t="shared" si="547"/>
        <v>0</v>
      </c>
      <c r="H418" s="359">
        <f t="shared" si="547"/>
        <v>1</v>
      </c>
      <c r="I418" s="359">
        <f t="shared" ref="I418:I481" si="548">J418+K418+L418</f>
        <v>16</v>
      </c>
      <c r="J418" s="359">
        <f t="shared" ref="J418:L418" si="549">J419+J420</f>
        <v>15</v>
      </c>
      <c r="K418" s="359">
        <f t="shared" si="549"/>
        <v>0</v>
      </c>
      <c r="L418" s="359">
        <f t="shared" si="549"/>
        <v>1</v>
      </c>
      <c r="M418" s="359">
        <f t="shared" ref="M418:M481" si="550">N418+O418+P418</f>
        <v>16</v>
      </c>
      <c r="N418" s="359">
        <f t="shared" ref="N418:P418" si="551">N419+N420</f>
        <v>15</v>
      </c>
      <c r="O418" s="359">
        <f t="shared" si="551"/>
        <v>0</v>
      </c>
      <c r="P418" s="359">
        <f t="shared" si="551"/>
        <v>1</v>
      </c>
      <c r="Q418" s="359">
        <f t="shared" ref="Q418:Q481" si="552">R418+S418+T418</f>
        <v>16</v>
      </c>
      <c r="R418" s="359">
        <f t="shared" ref="R418:T418" si="553">R419+R420</f>
        <v>15</v>
      </c>
      <c r="S418" s="359">
        <f t="shared" si="553"/>
        <v>0</v>
      </c>
      <c r="T418" s="359">
        <f t="shared" si="553"/>
        <v>1</v>
      </c>
    </row>
    <row r="419" spans="1:20" s="363" customFormat="1" ht="24" customHeight="1">
      <c r="A419" s="263"/>
      <c r="B419" s="365" t="s">
        <v>354</v>
      </c>
      <c r="C419" s="255" t="s">
        <v>354</v>
      </c>
      <c r="D419" s="258" t="s">
        <v>17</v>
      </c>
      <c r="E419" s="359">
        <f t="shared" si="498"/>
        <v>11</v>
      </c>
      <c r="F419" s="359">
        <v>11</v>
      </c>
      <c r="G419" s="359"/>
      <c r="H419" s="359">
        <v>0</v>
      </c>
      <c r="I419" s="359">
        <f t="shared" si="548"/>
        <v>11</v>
      </c>
      <c r="J419" s="359">
        <v>11</v>
      </c>
      <c r="K419" s="359"/>
      <c r="L419" s="359">
        <v>0</v>
      </c>
      <c r="M419" s="359">
        <f t="shared" si="550"/>
        <v>11</v>
      </c>
      <c r="N419" s="359">
        <v>11</v>
      </c>
      <c r="O419" s="359"/>
      <c r="P419" s="359">
        <v>0</v>
      </c>
      <c r="Q419" s="359">
        <f t="shared" si="552"/>
        <v>11</v>
      </c>
      <c r="R419" s="359">
        <v>11</v>
      </c>
      <c r="S419" s="359"/>
      <c r="T419" s="359">
        <v>0</v>
      </c>
    </row>
    <row r="420" spans="1:20" s="363" customFormat="1" ht="24" customHeight="1">
      <c r="A420" s="263"/>
      <c r="B420" s="365" t="s">
        <v>354</v>
      </c>
      <c r="C420" s="255" t="s">
        <v>354</v>
      </c>
      <c r="D420" s="258" t="s">
        <v>18</v>
      </c>
      <c r="E420" s="359">
        <f t="shared" si="498"/>
        <v>5</v>
      </c>
      <c r="F420" s="359">
        <v>4</v>
      </c>
      <c r="G420" s="359"/>
      <c r="H420" s="359">
        <v>1</v>
      </c>
      <c r="I420" s="359">
        <f t="shared" si="548"/>
        <v>5</v>
      </c>
      <c r="J420" s="359">
        <v>4</v>
      </c>
      <c r="K420" s="359"/>
      <c r="L420" s="359">
        <v>1</v>
      </c>
      <c r="M420" s="359">
        <f t="shared" si="550"/>
        <v>5</v>
      </c>
      <c r="N420" s="359">
        <v>4</v>
      </c>
      <c r="O420" s="359"/>
      <c r="P420" s="359">
        <v>1</v>
      </c>
      <c r="Q420" s="359">
        <f t="shared" si="552"/>
        <v>5</v>
      </c>
      <c r="R420" s="359">
        <v>4</v>
      </c>
      <c r="S420" s="359"/>
      <c r="T420" s="359">
        <v>1</v>
      </c>
    </row>
    <row r="421" spans="1:20" s="363" customFormat="1" ht="32.25" customHeight="1">
      <c r="A421" s="263"/>
      <c r="B421" s="255" t="s">
        <v>628</v>
      </c>
      <c r="C421" s="255" t="s">
        <v>686</v>
      </c>
      <c r="D421" s="256" t="s">
        <v>465</v>
      </c>
      <c r="E421" s="257">
        <f t="shared" si="498"/>
        <v>255</v>
      </c>
      <c r="F421" s="257">
        <v>215</v>
      </c>
      <c r="G421" s="257">
        <v>0</v>
      </c>
      <c r="H421" s="257">
        <v>40</v>
      </c>
      <c r="I421" s="257">
        <f t="shared" si="548"/>
        <v>255</v>
      </c>
      <c r="J421" s="257">
        <v>215</v>
      </c>
      <c r="K421" s="257">
        <v>0</v>
      </c>
      <c r="L421" s="257">
        <v>40</v>
      </c>
      <c r="M421" s="257">
        <f t="shared" si="550"/>
        <v>255</v>
      </c>
      <c r="N421" s="257">
        <v>215</v>
      </c>
      <c r="O421" s="257">
        <v>0</v>
      </c>
      <c r="P421" s="257">
        <v>40</v>
      </c>
      <c r="Q421" s="257">
        <f t="shared" si="552"/>
        <v>255</v>
      </c>
      <c r="R421" s="257">
        <v>215</v>
      </c>
      <c r="S421" s="257">
        <v>0</v>
      </c>
      <c r="T421" s="257">
        <v>40</v>
      </c>
    </row>
    <row r="422" spans="1:20" s="363" customFormat="1" ht="24" customHeight="1">
      <c r="A422" s="263"/>
      <c r="B422" s="365" t="s">
        <v>354</v>
      </c>
      <c r="C422" s="255" t="s">
        <v>354</v>
      </c>
      <c r="D422" s="258" t="s">
        <v>16</v>
      </c>
      <c r="E422" s="359">
        <f t="shared" si="498"/>
        <v>25</v>
      </c>
      <c r="F422" s="359">
        <f t="shared" ref="F422:H422" si="554">F423+F424</f>
        <v>24</v>
      </c>
      <c r="G422" s="359">
        <f t="shared" si="554"/>
        <v>0</v>
      </c>
      <c r="H422" s="359">
        <f t="shared" si="554"/>
        <v>1</v>
      </c>
      <c r="I422" s="359">
        <f t="shared" si="548"/>
        <v>25</v>
      </c>
      <c r="J422" s="359">
        <f t="shared" ref="J422:L422" si="555">J423+J424</f>
        <v>24</v>
      </c>
      <c r="K422" s="359">
        <f t="shared" si="555"/>
        <v>0</v>
      </c>
      <c r="L422" s="359">
        <f t="shared" si="555"/>
        <v>1</v>
      </c>
      <c r="M422" s="359">
        <f t="shared" si="550"/>
        <v>25</v>
      </c>
      <c r="N422" s="359">
        <f t="shared" ref="N422:P422" si="556">N423+N424</f>
        <v>24</v>
      </c>
      <c r="O422" s="359">
        <f t="shared" si="556"/>
        <v>0</v>
      </c>
      <c r="P422" s="359">
        <f t="shared" si="556"/>
        <v>1</v>
      </c>
      <c r="Q422" s="359">
        <f t="shared" si="552"/>
        <v>25</v>
      </c>
      <c r="R422" s="359">
        <f t="shared" ref="R422:T422" si="557">R423+R424</f>
        <v>24</v>
      </c>
      <c r="S422" s="359">
        <f t="shared" si="557"/>
        <v>0</v>
      </c>
      <c r="T422" s="359">
        <f t="shared" si="557"/>
        <v>1</v>
      </c>
    </row>
    <row r="423" spans="1:20" s="363" customFormat="1" ht="24" customHeight="1">
      <c r="A423" s="263"/>
      <c r="B423" s="365" t="s">
        <v>354</v>
      </c>
      <c r="C423" s="255" t="s">
        <v>354</v>
      </c>
      <c r="D423" s="258" t="s">
        <v>17</v>
      </c>
      <c r="E423" s="359">
        <f t="shared" si="498"/>
        <v>19</v>
      </c>
      <c r="F423" s="359">
        <v>19</v>
      </c>
      <c r="G423" s="359"/>
      <c r="H423" s="359">
        <v>0</v>
      </c>
      <c r="I423" s="359">
        <f t="shared" si="548"/>
        <v>19</v>
      </c>
      <c r="J423" s="359">
        <v>19</v>
      </c>
      <c r="K423" s="359"/>
      <c r="L423" s="359">
        <v>0</v>
      </c>
      <c r="M423" s="359">
        <f t="shared" si="550"/>
        <v>19</v>
      </c>
      <c r="N423" s="359">
        <v>19</v>
      </c>
      <c r="O423" s="359"/>
      <c r="P423" s="359">
        <v>0</v>
      </c>
      <c r="Q423" s="359">
        <f t="shared" si="552"/>
        <v>19</v>
      </c>
      <c r="R423" s="359">
        <v>19</v>
      </c>
      <c r="S423" s="359"/>
      <c r="T423" s="359">
        <v>0</v>
      </c>
    </row>
    <row r="424" spans="1:20" s="363" customFormat="1" ht="24" customHeight="1">
      <c r="A424" s="263"/>
      <c r="B424" s="365" t="s">
        <v>354</v>
      </c>
      <c r="C424" s="255" t="s">
        <v>354</v>
      </c>
      <c r="D424" s="258" t="s">
        <v>18</v>
      </c>
      <c r="E424" s="359">
        <f t="shared" si="498"/>
        <v>6</v>
      </c>
      <c r="F424" s="359">
        <v>5</v>
      </c>
      <c r="G424" s="359"/>
      <c r="H424" s="359">
        <v>1</v>
      </c>
      <c r="I424" s="359">
        <f t="shared" si="548"/>
        <v>6</v>
      </c>
      <c r="J424" s="359">
        <v>5</v>
      </c>
      <c r="K424" s="359"/>
      <c r="L424" s="359">
        <v>1</v>
      </c>
      <c r="M424" s="359">
        <f t="shared" si="550"/>
        <v>6</v>
      </c>
      <c r="N424" s="359">
        <v>5</v>
      </c>
      <c r="O424" s="359"/>
      <c r="P424" s="359">
        <v>1</v>
      </c>
      <c r="Q424" s="359">
        <f t="shared" si="552"/>
        <v>6</v>
      </c>
      <c r="R424" s="359">
        <v>5</v>
      </c>
      <c r="S424" s="359"/>
      <c r="T424" s="359">
        <v>1</v>
      </c>
    </row>
    <row r="425" spans="1:20" s="363" customFormat="1" ht="31.5" customHeight="1">
      <c r="A425" s="263"/>
      <c r="B425" s="255" t="s">
        <v>629</v>
      </c>
      <c r="C425" s="255" t="s">
        <v>687</v>
      </c>
      <c r="D425" s="256" t="s">
        <v>466</v>
      </c>
      <c r="E425" s="257">
        <f t="shared" si="498"/>
        <v>400</v>
      </c>
      <c r="F425" s="257">
        <v>370</v>
      </c>
      <c r="G425" s="257">
        <v>0</v>
      </c>
      <c r="H425" s="257">
        <v>30</v>
      </c>
      <c r="I425" s="257">
        <f t="shared" si="548"/>
        <v>400</v>
      </c>
      <c r="J425" s="257">
        <v>370</v>
      </c>
      <c r="K425" s="257">
        <v>0</v>
      </c>
      <c r="L425" s="257">
        <v>30</v>
      </c>
      <c r="M425" s="257">
        <f t="shared" si="550"/>
        <v>400</v>
      </c>
      <c r="N425" s="257">
        <v>370</v>
      </c>
      <c r="O425" s="257">
        <v>0</v>
      </c>
      <c r="P425" s="257">
        <v>30</v>
      </c>
      <c r="Q425" s="257">
        <f t="shared" si="552"/>
        <v>400</v>
      </c>
      <c r="R425" s="257">
        <v>370</v>
      </c>
      <c r="S425" s="257">
        <v>0</v>
      </c>
      <c r="T425" s="257">
        <v>30</v>
      </c>
    </row>
    <row r="426" spans="1:20" s="363" customFormat="1" ht="24" customHeight="1">
      <c r="A426" s="263"/>
      <c r="B426" s="365" t="s">
        <v>354</v>
      </c>
      <c r="C426" s="255" t="s">
        <v>354</v>
      </c>
      <c r="D426" s="258" t="s">
        <v>16</v>
      </c>
      <c r="E426" s="359">
        <f t="shared" si="498"/>
        <v>28</v>
      </c>
      <c r="F426" s="359">
        <f t="shared" ref="F426:H426" si="558">F427+F428</f>
        <v>28</v>
      </c>
      <c r="G426" s="359">
        <f t="shared" si="558"/>
        <v>0</v>
      </c>
      <c r="H426" s="359">
        <f t="shared" si="558"/>
        <v>0</v>
      </c>
      <c r="I426" s="359">
        <f t="shared" si="548"/>
        <v>28</v>
      </c>
      <c r="J426" s="359">
        <f t="shared" ref="J426:L426" si="559">J427+J428</f>
        <v>28</v>
      </c>
      <c r="K426" s="359">
        <f t="shared" si="559"/>
        <v>0</v>
      </c>
      <c r="L426" s="359">
        <f t="shared" si="559"/>
        <v>0</v>
      </c>
      <c r="M426" s="359">
        <f t="shared" si="550"/>
        <v>28</v>
      </c>
      <c r="N426" s="359">
        <f t="shared" ref="N426:P426" si="560">N427+N428</f>
        <v>28</v>
      </c>
      <c r="O426" s="359">
        <f t="shared" si="560"/>
        <v>0</v>
      </c>
      <c r="P426" s="359">
        <f t="shared" si="560"/>
        <v>0</v>
      </c>
      <c r="Q426" s="359">
        <f t="shared" si="552"/>
        <v>28</v>
      </c>
      <c r="R426" s="359">
        <f t="shared" ref="R426:T426" si="561">R427+R428</f>
        <v>28</v>
      </c>
      <c r="S426" s="359">
        <f t="shared" si="561"/>
        <v>0</v>
      </c>
      <c r="T426" s="359">
        <f t="shared" si="561"/>
        <v>0</v>
      </c>
    </row>
    <row r="427" spans="1:20" s="363" customFormat="1" ht="24" customHeight="1">
      <c r="A427" s="263"/>
      <c r="B427" s="365" t="s">
        <v>354</v>
      </c>
      <c r="C427" s="255" t="s">
        <v>354</v>
      </c>
      <c r="D427" s="258" t="s">
        <v>17</v>
      </c>
      <c r="E427" s="359">
        <f t="shared" si="498"/>
        <v>8</v>
      </c>
      <c r="F427" s="359">
        <v>8</v>
      </c>
      <c r="G427" s="359"/>
      <c r="H427" s="359">
        <v>0</v>
      </c>
      <c r="I427" s="359">
        <f t="shared" si="548"/>
        <v>8</v>
      </c>
      <c r="J427" s="359">
        <v>8</v>
      </c>
      <c r="K427" s="359"/>
      <c r="L427" s="359">
        <v>0</v>
      </c>
      <c r="M427" s="359">
        <f t="shared" si="550"/>
        <v>8</v>
      </c>
      <c r="N427" s="359">
        <v>8</v>
      </c>
      <c r="O427" s="359"/>
      <c r="P427" s="359">
        <v>0</v>
      </c>
      <c r="Q427" s="359">
        <f t="shared" si="552"/>
        <v>8</v>
      </c>
      <c r="R427" s="359">
        <v>8</v>
      </c>
      <c r="S427" s="359"/>
      <c r="T427" s="359">
        <v>0</v>
      </c>
    </row>
    <row r="428" spans="1:20" s="363" customFormat="1" ht="24" customHeight="1">
      <c r="A428" s="263"/>
      <c r="B428" s="365" t="s">
        <v>354</v>
      </c>
      <c r="C428" s="255" t="s">
        <v>354</v>
      </c>
      <c r="D428" s="258" t="s">
        <v>18</v>
      </c>
      <c r="E428" s="359">
        <f t="shared" si="498"/>
        <v>20</v>
      </c>
      <c r="F428" s="359">
        <v>20</v>
      </c>
      <c r="G428" s="359"/>
      <c r="H428" s="359">
        <v>0</v>
      </c>
      <c r="I428" s="359">
        <f t="shared" si="548"/>
        <v>20</v>
      </c>
      <c r="J428" s="359">
        <v>20</v>
      </c>
      <c r="K428" s="359"/>
      <c r="L428" s="359">
        <v>0</v>
      </c>
      <c r="M428" s="359">
        <f t="shared" si="550"/>
        <v>20</v>
      </c>
      <c r="N428" s="359">
        <v>20</v>
      </c>
      <c r="O428" s="359"/>
      <c r="P428" s="359">
        <v>0</v>
      </c>
      <c r="Q428" s="359">
        <f t="shared" si="552"/>
        <v>20</v>
      </c>
      <c r="R428" s="359">
        <v>20</v>
      </c>
      <c r="S428" s="359"/>
      <c r="T428" s="359">
        <v>0</v>
      </c>
    </row>
    <row r="429" spans="1:20" s="363" customFormat="1" ht="47.25" customHeight="1">
      <c r="A429" s="263"/>
      <c r="B429" s="255" t="s">
        <v>630</v>
      </c>
      <c r="C429" s="255" t="s">
        <v>666</v>
      </c>
      <c r="D429" s="256" t="s">
        <v>467</v>
      </c>
      <c r="E429" s="257">
        <f t="shared" si="498"/>
        <v>22</v>
      </c>
      <c r="F429" s="257">
        <v>20</v>
      </c>
      <c r="G429" s="257">
        <v>0</v>
      </c>
      <c r="H429" s="257">
        <v>2</v>
      </c>
      <c r="I429" s="257">
        <f t="shared" si="548"/>
        <v>22</v>
      </c>
      <c r="J429" s="257">
        <v>20</v>
      </c>
      <c r="K429" s="257">
        <v>0</v>
      </c>
      <c r="L429" s="257">
        <v>2</v>
      </c>
      <c r="M429" s="257">
        <f t="shared" si="550"/>
        <v>22</v>
      </c>
      <c r="N429" s="257">
        <v>20</v>
      </c>
      <c r="O429" s="257">
        <v>0</v>
      </c>
      <c r="P429" s="257">
        <v>2</v>
      </c>
      <c r="Q429" s="257">
        <f t="shared" si="552"/>
        <v>22</v>
      </c>
      <c r="R429" s="257">
        <v>20</v>
      </c>
      <c r="S429" s="257">
        <v>0</v>
      </c>
      <c r="T429" s="257">
        <v>2</v>
      </c>
    </row>
    <row r="430" spans="1:20" s="363" customFormat="1" ht="24" customHeight="1">
      <c r="A430" s="263"/>
      <c r="B430" s="365" t="s">
        <v>354</v>
      </c>
      <c r="C430" s="255" t="s">
        <v>354</v>
      </c>
      <c r="D430" s="258" t="s">
        <v>16</v>
      </c>
      <c r="E430" s="359">
        <f t="shared" si="498"/>
        <v>8</v>
      </c>
      <c r="F430" s="359">
        <f t="shared" ref="F430:H430" si="562">F431+F432</f>
        <v>8</v>
      </c>
      <c r="G430" s="359">
        <f t="shared" si="562"/>
        <v>0</v>
      </c>
      <c r="H430" s="359">
        <f t="shared" si="562"/>
        <v>0</v>
      </c>
      <c r="I430" s="359">
        <f t="shared" si="548"/>
        <v>8</v>
      </c>
      <c r="J430" s="359">
        <f t="shared" ref="J430:L430" si="563">J431+J432</f>
        <v>8</v>
      </c>
      <c r="K430" s="359">
        <f t="shared" si="563"/>
        <v>0</v>
      </c>
      <c r="L430" s="359">
        <f t="shared" si="563"/>
        <v>0</v>
      </c>
      <c r="M430" s="359">
        <f t="shared" si="550"/>
        <v>8</v>
      </c>
      <c r="N430" s="359">
        <f t="shared" ref="N430:P430" si="564">N431+N432</f>
        <v>8</v>
      </c>
      <c r="O430" s="359">
        <f t="shared" si="564"/>
        <v>0</v>
      </c>
      <c r="P430" s="359">
        <f t="shared" si="564"/>
        <v>0</v>
      </c>
      <c r="Q430" s="359">
        <f t="shared" si="552"/>
        <v>8</v>
      </c>
      <c r="R430" s="359">
        <f t="shared" ref="R430:T430" si="565">R431+R432</f>
        <v>8</v>
      </c>
      <c r="S430" s="359">
        <f t="shared" si="565"/>
        <v>0</v>
      </c>
      <c r="T430" s="359">
        <f t="shared" si="565"/>
        <v>0</v>
      </c>
    </row>
    <row r="431" spans="1:20" s="363" customFormat="1" ht="24" customHeight="1">
      <c r="A431" s="263"/>
      <c r="B431" s="365" t="s">
        <v>354</v>
      </c>
      <c r="C431" s="255" t="s">
        <v>354</v>
      </c>
      <c r="D431" s="258" t="s">
        <v>17</v>
      </c>
      <c r="E431" s="359">
        <f t="shared" si="498"/>
        <v>3</v>
      </c>
      <c r="F431" s="359">
        <v>3</v>
      </c>
      <c r="G431" s="359"/>
      <c r="H431" s="359">
        <v>0</v>
      </c>
      <c r="I431" s="359">
        <f t="shared" si="548"/>
        <v>3</v>
      </c>
      <c r="J431" s="359">
        <v>3</v>
      </c>
      <c r="K431" s="359"/>
      <c r="L431" s="359">
        <v>0</v>
      </c>
      <c r="M431" s="359">
        <f t="shared" si="550"/>
        <v>3</v>
      </c>
      <c r="N431" s="359">
        <v>3</v>
      </c>
      <c r="O431" s="359"/>
      <c r="P431" s="359">
        <v>0</v>
      </c>
      <c r="Q431" s="359">
        <f t="shared" si="552"/>
        <v>3</v>
      </c>
      <c r="R431" s="359">
        <v>3</v>
      </c>
      <c r="S431" s="359"/>
      <c r="T431" s="359">
        <v>0</v>
      </c>
    </row>
    <row r="432" spans="1:20" s="363" customFormat="1" ht="24" customHeight="1">
      <c r="A432" s="263"/>
      <c r="B432" s="365" t="s">
        <v>354</v>
      </c>
      <c r="C432" s="255" t="s">
        <v>354</v>
      </c>
      <c r="D432" s="258" t="s">
        <v>18</v>
      </c>
      <c r="E432" s="359">
        <f t="shared" ref="E432:E495" si="566">F432+G432+H432</f>
        <v>5</v>
      </c>
      <c r="F432" s="359">
        <v>5</v>
      </c>
      <c r="G432" s="359"/>
      <c r="H432" s="359">
        <v>0</v>
      </c>
      <c r="I432" s="359">
        <f t="shared" si="548"/>
        <v>5</v>
      </c>
      <c r="J432" s="359">
        <v>5</v>
      </c>
      <c r="K432" s="359"/>
      <c r="L432" s="359">
        <v>0</v>
      </c>
      <c r="M432" s="359">
        <f t="shared" si="550"/>
        <v>5</v>
      </c>
      <c r="N432" s="359">
        <v>5</v>
      </c>
      <c r="O432" s="359"/>
      <c r="P432" s="359">
        <v>0</v>
      </c>
      <c r="Q432" s="359">
        <f t="shared" si="552"/>
        <v>5</v>
      </c>
      <c r="R432" s="359">
        <v>5</v>
      </c>
      <c r="S432" s="359"/>
      <c r="T432" s="359">
        <v>0</v>
      </c>
    </row>
    <row r="433" spans="1:20" s="363" customFormat="1" ht="47.25" customHeight="1">
      <c r="A433" s="263"/>
      <c r="B433" s="255" t="s">
        <v>631</v>
      </c>
      <c r="C433" s="255" t="s">
        <v>688</v>
      </c>
      <c r="D433" s="256" t="s">
        <v>468</v>
      </c>
      <c r="E433" s="257">
        <f t="shared" si="566"/>
        <v>552</v>
      </c>
      <c r="F433" s="257">
        <v>530</v>
      </c>
      <c r="G433" s="257">
        <v>0</v>
      </c>
      <c r="H433" s="257">
        <v>22</v>
      </c>
      <c r="I433" s="257">
        <f t="shared" si="548"/>
        <v>552</v>
      </c>
      <c r="J433" s="257">
        <v>530</v>
      </c>
      <c r="K433" s="257">
        <v>0</v>
      </c>
      <c r="L433" s="257">
        <v>22</v>
      </c>
      <c r="M433" s="257">
        <f t="shared" si="550"/>
        <v>552</v>
      </c>
      <c r="N433" s="257">
        <v>530</v>
      </c>
      <c r="O433" s="257">
        <v>0</v>
      </c>
      <c r="P433" s="257">
        <v>22</v>
      </c>
      <c r="Q433" s="257">
        <f t="shared" si="552"/>
        <v>552</v>
      </c>
      <c r="R433" s="257">
        <v>530</v>
      </c>
      <c r="S433" s="257">
        <v>0</v>
      </c>
      <c r="T433" s="257">
        <v>22</v>
      </c>
    </row>
    <row r="434" spans="1:20" s="363" customFormat="1" ht="24" customHeight="1">
      <c r="A434" s="263"/>
      <c r="B434" s="365" t="s">
        <v>354</v>
      </c>
      <c r="C434" s="255" t="s">
        <v>354</v>
      </c>
      <c r="D434" s="258" t="s">
        <v>16</v>
      </c>
      <c r="E434" s="359">
        <f t="shared" si="566"/>
        <v>72</v>
      </c>
      <c r="F434" s="359">
        <f t="shared" ref="F434:H434" si="567">F435+F436</f>
        <v>71</v>
      </c>
      <c r="G434" s="359">
        <f t="shared" si="567"/>
        <v>0</v>
      </c>
      <c r="H434" s="359">
        <f t="shared" si="567"/>
        <v>1</v>
      </c>
      <c r="I434" s="359">
        <f t="shared" si="548"/>
        <v>72</v>
      </c>
      <c r="J434" s="359">
        <f t="shared" ref="J434:L434" si="568">J435+J436</f>
        <v>71</v>
      </c>
      <c r="K434" s="359">
        <f t="shared" si="568"/>
        <v>0</v>
      </c>
      <c r="L434" s="359">
        <f t="shared" si="568"/>
        <v>1</v>
      </c>
      <c r="M434" s="359">
        <f t="shared" si="550"/>
        <v>72</v>
      </c>
      <c r="N434" s="359">
        <f t="shared" ref="N434:P434" si="569">N435+N436</f>
        <v>71</v>
      </c>
      <c r="O434" s="359">
        <f t="shared" si="569"/>
        <v>0</v>
      </c>
      <c r="P434" s="359">
        <f t="shared" si="569"/>
        <v>1</v>
      </c>
      <c r="Q434" s="359">
        <f t="shared" si="552"/>
        <v>72</v>
      </c>
      <c r="R434" s="359">
        <f t="shared" ref="R434:T434" si="570">R435+R436</f>
        <v>71</v>
      </c>
      <c r="S434" s="359">
        <f t="shared" si="570"/>
        <v>0</v>
      </c>
      <c r="T434" s="359">
        <f t="shared" si="570"/>
        <v>1</v>
      </c>
    </row>
    <row r="435" spans="1:20" s="363" customFormat="1" ht="24" customHeight="1">
      <c r="A435" s="263"/>
      <c r="B435" s="365" t="s">
        <v>354</v>
      </c>
      <c r="C435" s="255" t="s">
        <v>354</v>
      </c>
      <c r="D435" s="258" t="s">
        <v>17</v>
      </c>
      <c r="E435" s="359">
        <f t="shared" si="566"/>
        <v>47</v>
      </c>
      <c r="F435" s="359">
        <v>47</v>
      </c>
      <c r="G435" s="359"/>
      <c r="H435" s="359">
        <v>0</v>
      </c>
      <c r="I435" s="359">
        <f t="shared" si="548"/>
        <v>47</v>
      </c>
      <c r="J435" s="359">
        <v>47</v>
      </c>
      <c r="K435" s="359"/>
      <c r="L435" s="359">
        <v>0</v>
      </c>
      <c r="M435" s="359">
        <f t="shared" si="550"/>
        <v>47</v>
      </c>
      <c r="N435" s="359">
        <v>47</v>
      </c>
      <c r="O435" s="359"/>
      <c r="P435" s="359">
        <v>0</v>
      </c>
      <c r="Q435" s="359">
        <f t="shared" si="552"/>
        <v>47</v>
      </c>
      <c r="R435" s="359">
        <v>47</v>
      </c>
      <c r="S435" s="359"/>
      <c r="T435" s="359">
        <v>0</v>
      </c>
    </row>
    <row r="436" spans="1:20" s="363" customFormat="1" ht="24" customHeight="1">
      <c r="A436" s="263"/>
      <c r="B436" s="365" t="s">
        <v>354</v>
      </c>
      <c r="C436" s="255" t="s">
        <v>354</v>
      </c>
      <c r="D436" s="258" t="s">
        <v>18</v>
      </c>
      <c r="E436" s="359">
        <f t="shared" si="566"/>
        <v>25</v>
      </c>
      <c r="F436" s="359">
        <v>24</v>
      </c>
      <c r="G436" s="359"/>
      <c r="H436" s="359">
        <v>1</v>
      </c>
      <c r="I436" s="359">
        <f t="shared" si="548"/>
        <v>25</v>
      </c>
      <c r="J436" s="359">
        <v>24</v>
      </c>
      <c r="K436" s="359"/>
      <c r="L436" s="359">
        <v>1</v>
      </c>
      <c r="M436" s="359">
        <f t="shared" si="550"/>
        <v>25</v>
      </c>
      <c r="N436" s="359">
        <v>24</v>
      </c>
      <c r="O436" s="359"/>
      <c r="P436" s="359">
        <v>1</v>
      </c>
      <c r="Q436" s="359">
        <f t="shared" si="552"/>
        <v>25</v>
      </c>
      <c r="R436" s="359">
        <v>24</v>
      </c>
      <c r="S436" s="359"/>
      <c r="T436" s="359">
        <v>1</v>
      </c>
    </row>
    <row r="437" spans="1:20" s="363" customFormat="1" ht="46.5" customHeight="1">
      <c r="A437" s="263"/>
      <c r="B437" s="255" t="s">
        <v>632</v>
      </c>
      <c r="C437" s="255" t="s">
        <v>667</v>
      </c>
      <c r="D437" s="256" t="s">
        <v>469</v>
      </c>
      <c r="E437" s="257">
        <f t="shared" si="566"/>
        <v>1100</v>
      </c>
      <c r="F437" s="257">
        <v>950</v>
      </c>
      <c r="G437" s="257">
        <v>0</v>
      </c>
      <c r="H437" s="257">
        <v>150</v>
      </c>
      <c r="I437" s="257">
        <f t="shared" si="548"/>
        <v>1100</v>
      </c>
      <c r="J437" s="257">
        <v>950</v>
      </c>
      <c r="K437" s="257">
        <v>0</v>
      </c>
      <c r="L437" s="257">
        <v>150</v>
      </c>
      <c r="M437" s="257">
        <f t="shared" si="550"/>
        <v>1100</v>
      </c>
      <c r="N437" s="257">
        <v>950</v>
      </c>
      <c r="O437" s="257">
        <v>0</v>
      </c>
      <c r="P437" s="257">
        <v>150</v>
      </c>
      <c r="Q437" s="257">
        <f t="shared" si="552"/>
        <v>1100</v>
      </c>
      <c r="R437" s="257">
        <v>950</v>
      </c>
      <c r="S437" s="257">
        <v>0</v>
      </c>
      <c r="T437" s="257">
        <v>150</v>
      </c>
    </row>
    <row r="438" spans="1:20" s="363" customFormat="1" ht="24" customHeight="1">
      <c r="A438" s="263"/>
      <c r="B438" s="365" t="s">
        <v>354</v>
      </c>
      <c r="C438" s="255" t="s">
        <v>354</v>
      </c>
      <c r="D438" s="258" t="s">
        <v>16</v>
      </c>
      <c r="E438" s="359">
        <f t="shared" si="566"/>
        <v>153</v>
      </c>
      <c r="F438" s="359">
        <f t="shared" ref="F438:H438" si="571">F439+F440</f>
        <v>153</v>
      </c>
      <c r="G438" s="359">
        <f t="shared" si="571"/>
        <v>0</v>
      </c>
      <c r="H438" s="359">
        <f t="shared" si="571"/>
        <v>0</v>
      </c>
      <c r="I438" s="359">
        <f t="shared" si="548"/>
        <v>153</v>
      </c>
      <c r="J438" s="359">
        <f t="shared" ref="J438:L438" si="572">J439+J440</f>
        <v>153</v>
      </c>
      <c r="K438" s="359">
        <f t="shared" si="572"/>
        <v>0</v>
      </c>
      <c r="L438" s="359">
        <f t="shared" si="572"/>
        <v>0</v>
      </c>
      <c r="M438" s="359">
        <f t="shared" si="550"/>
        <v>153</v>
      </c>
      <c r="N438" s="359">
        <f t="shared" ref="N438:P438" si="573">N439+N440</f>
        <v>153</v>
      </c>
      <c r="O438" s="359">
        <f t="shared" si="573"/>
        <v>0</v>
      </c>
      <c r="P438" s="359">
        <f t="shared" si="573"/>
        <v>0</v>
      </c>
      <c r="Q438" s="359">
        <f t="shared" si="552"/>
        <v>153</v>
      </c>
      <c r="R438" s="359">
        <f t="shared" ref="R438:T438" si="574">R439+R440</f>
        <v>153</v>
      </c>
      <c r="S438" s="359">
        <f t="shared" si="574"/>
        <v>0</v>
      </c>
      <c r="T438" s="359">
        <f t="shared" si="574"/>
        <v>0</v>
      </c>
    </row>
    <row r="439" spans="1:20" s="363" customFormat="1" ht="24" customHeight="1">
      <c r="A439" s="263"/>
      <c r="B439" s="365" t="s">
        <v>354</v>
      </c>
      <c r="C439" s="255" t="s">
        <v>354</v>
      </c>
      <c r="D439" s="258" t="s">
        <v>17</v>
      </c>
      <c r="E439" s="359">
        <f t="shared" si="566"/>
        <v>95</v>
      </c>
      <c r="F439" s="359">
        <v>95</v>
      </c>
      <c r="G439" s="359"/>
      <c r="H439" s="359">
        <v>0</v>
      </c>
      <c r="I439" s="359">
        <f t="shared" si="548"/>
        <v>95</v>
      </c>
      <c r="J439" s="359">
        <v>95</v>
      </c>
      <c r="K439" s="359"/>
      <c r="L439" s="359">
        <v>0</v>
      </c>
      <c r="M439" s="359">
        <f t="shared" si="550"/>
        <v>95</v>
      </c>
      <c r="N439" s="359">
        <v>95</v>
      </c>
      <c r="O439" s="359"/>
      <c r="P439" s="359">
        <v>0</v>
      </c>
      <c r="Q439" s="359">
        <f t="shared" si="552"/>
        <v>95</v>
      </c>
      <c r="R439" s="359">
        <v>95</v>
      </c>
      <c r="S439" s="359"/>
      <c r="T439" s="359">
        <v>0</v>
      </c>
    </row>
    <row r="440" spans="1:20" s="363" customFormat="1" ht="24" customHeight="1">
      <c r="A440" s="263"/>
      <c r="B440" s="365" t="s">
        <v>354</v>
      </c>
      <c r="C440" s="255" t="s">
        <v>354</v>
      </c>
      <c r="D440" s="258" t="s">
        <v>18</v>
      </c>
      <c r="E440" s="359">
        <f t="shared" si="566"/>
        <v>58</v>
      </c>
      <c r="F440" s="359">
        <v>58</v>
      </c>
      <c r="G440" s="359"/>
      <c r="H440" s="359">
        <v>0</v>
      </c>
      <c r="I440" s="359">
        <f t="shared" si="548"/>
        <v>58</v>
      </c>
      <c r="J440" s="359">
        <v>58</v>
      </c>
      <c r="K440" s="359"/>
      <c r="L440" s="359">
        <v>0</v>
      </c>
      <c r="M440" s="359">
        <f t="shared" si="550"/>
        <v>58</v>
      </c>
      <c r="N440" s="359">
        <v>58</v>
      </c>
      <c r="O440" s="359"/>
      <c r="P440" s="359">
        <v>0</v>
      </c>
      <c r="Q440" s="359">
        <f t="shared" si="552"/>
        <v>58</v>
      </c>
      <c r="R440" s="359">
        <v>58</v>
      </c>
      <c r="S440" s="359"/>
      <c r="T440" s="359">
        <v>0</v>
      </c>
    </row>
    <row r="441" spans="1:20" s="363" customFormat="1" ht="48.75" customHeight="1">
      <c r="A441" s="263"/>
      <c r="B441" s="255" t="s">
        <v>633</v>
      </c>
      <c r="C441" s="255" t="s">
        <v>668</v>
      </c>
      <c r="D441" s="256" t="s">
        <v>470</v>
      </c>
      <c r="E441" s="257">
        <f t="shared" si="566"/>
        <v>325</v>
      </c>
      <c r="F441" s="257">
        <v>250</v>
      </c>
      <c r="G441" s="257">
        <v>0</v>
      </c>
      <c r="H441" s="257">
        <v>75</v>
      </c>
      <c r="I441" s="257">
        <f t="shared" si="548"/>
        <v>325</v>
      </c>
      <c r="J441" s="257">
        <v>250</v>
      </c>
      <c r="K441" s="257">
        <v>0</v>
      </c>
      <c r="L441" s="257">
        <v>75</v>
      </c>
      <c r="M441" s="257">
        <f t="shared" si="550"/>
        <v>325</v>
      </c>
      <c r="N441" s="257">
        <v>250</v>
      </c>
      <c r="O441" s="257">
        <v>0</v>
      </c>
      <c r="P441" s="257">
        <v>75</v>
      </c>
      <c r="Q441" s="257">
        <f t="shared" si="552"/>
        <v>325</v>
      </c>
      <c r="R441" s="257">
        <v>250</v>
      </c>
      <c r="S441" s="257">
        <v>0</v>
      </c>
      <c r="T441" s="257">
        <v>75</v>
      </c>
    </row>
    <row r="442" spans="1:20" s="363" customFormat="1" ht="24" customHeight="1">
      <c r="A442" s="263"/>
      <c r="B442" s="365" t="s">
        <v>354</v>
      </c>
      <c r="C442" s="255" t="s">
        <v>354</v>
      </c>
      <c r="D442" s="258" t="s">
        <v>16</v>
      </c>
      <c r="E442" s="359">
        <f t="shared" si="566"/>
        <v>52</v>
      </c>
      <c r="F442" s="359">
        <f t="shared" ref="F442:H442" si="575">F443+F444</f>
        <v>44</v>
      </c>
      <c r="G442" s="359">
        <f t="shared" si="575"/>
        <v>0</v>
      </c>
      <c r="H442" s="359">
        <f t="shared" si="575"/>
        <v>8</v>
      </c>
      <c r="I442" s="359">
        <f t="shared" si="548"/>
        <v>52</v>
      </c>
      <c r="J442" s="359">
        <f t="shared" ref="J442:L442" si="576">J443+J444</f>
        <v>44</v>
      </c>
      <c r="K442" s="359">
        <f t="shared" si="576"/>
        <v>0</v>
      </c>
      <c r="L442" s="359">
        <f t="shared" si="576"/>
        <v>8</v>
      </c>
      <c r="M442" s="359">
        <f t="shared" si="550"/>
        <v>52</v>
      </c>
      <c r="N442" s="359">
        <f t="shared" ref="N442:P442" si="577">N443+N444</f>
        <v>44</v>
      </c>
      <c r="O442" s="359">
        <f t="shared" si="577"/>
        <v>0</v>
      </c>
      <c r="P442" s="359">
        <f t="shared" si="577"/>
        <v>8</v>
      </c>
      <c r="Q442" s="359">
        <f t="shared" si="552"/>
        <v>52</v>
      </c>
      <c r="R442" s="359">
        <f t="shared" ref="R442:T442" si="578">R443+R444</f>
        <v>44</v>
      </c>
      <c r="S442" s="359">
        <f t="shared" si="578"/>
        <v>0</v>
      </c>
      <c r="T442" s="359">
        <f t="shared" si="578"/>
        <v>8</v>
      </c>
    </row>
    <row r="443" spans="1:20" s="363" customFormat="1" ht="24" customHeight="1">
      <c r="A443" s="263"/>
      <c r="B443" s="365" t="s">
        <v>354</v>
      </c>
      <c r="C443" s="255" t="s">
        <v>354</v>
      </c>
      <c r="D443" s="258" t="s">
        <v>17</v>
      </c>
      <c r="E443" s="359">
        <f t="shared" si="566"/>
        <v>39</v>
      </c>
      <c r="F443" s="359">
        <v>39</v>
      </c>
      <c r="G443" s="359"/>
      <c r="H443" s="359">
        <v>0</v>
      </c>
      <c r="I443" s="359">
        <f t="shared" si="548"/>
        <v>39</v>
      </c>
      <c r="J443" s="359">
        <v>39</v>
      </c>
      <c r="K443" s="359"/>
      <c r="L443" s="359">
        <v>0</v>
      </c>
      <c r="M443" s="359">
        <f t="shared" si="550"/>
        <v>39</v>
      </c>
      <c r="N443" s="359">
        <v>39</v>
      </c>
      <c r="O443" s="359"/>
      <c r="P443" s="359">
        <v>0</v>
      </c>
      <c r="Q443" s="359">
        <f t="shared" si="552"/>
        <v>39</v>
      </c>
      <c r="R443" s="359">
        <v>39</v>
      </c>
      <c r="S443" s="359"/>
      <c r="T443" s="359">
        <v>0</v>
      </c>
    </row>
    <row r="444" spans="1:20" s="363" customFormat="1" ht="24" customHeight="1">
      <c r="A444" s="263"/>
      <c r="B444" s="365" t="s">
        <v>354</v>
      </c>
      <c r="C444" s="255" t="s">
        <v>354</v>
      </c>
      <c r="D444" s="258" t="s">
        <v>18</v>
      </c>
      <c r="E444" s="359">
        <f t="shared" si="566"/>
        <v>13</v>
      </c>
      <c r="F444" s="359">
        <v>5</v>
      </c>
      <c r="G444" s="359"/>
      <c r="H444" s="359">
        <v>8</v>
      </c>
      <c r="I444" s="359">
        <f t="shared" si="548"/>
        <v>13</v>
      </c>
      <c r="J444" s="359">
        <v>5</v>
      </c>
      <c r="K444" s="359"/>
      <c r="L444" s="359">
        <v>8</v>
      </c>
      <c r="M444" s="359">
        <f t="shared" si="550"/>
        <v>13</v>
      </c>
      <c r="N444" s="359">
        <v>5</v>
      </c>
      <c r="O444" s="359"/>
      <c r="P444" s="359">
        <v>8</v>
      </c>
      <c r="Q444" s="359">
        <f t="shared" si="552"/>
        <v>13</v>
      </c>
      <c r="R444" s="359">
        <v>5</v>
      </c>
      <c r="S444" s="359"/>
      <c r="T444" s="359">
        <v>8</v>
      </c>
    </row>
    <row r="445" spans="1:20" s="363" customFormat="1" ht="47.25" customHeight="1">
      <c r="A445" s="263"/>
      <c r="B445" s="255" t="s">
        <v>634</v>
      </c>
      <c r="C445" s="255" t="s">
        <v>669</v>
      </c>
      <c r="D445" s="256" t="s">
        <v>471</v>
      </c>
      <c r="E445" s="257">
        <f t="shared" si="566"/>
        <v>323</v>
      </c>
      <c r="F445" s="257">
        <v>300</v>
      </c>
      <c r="G445" s="257">
        <v>0</v>
      </c>
      <c r="H445" s="257">
        <v>23</v>
      </c>
      <c r="I445" s="257">
        <f t="shared" si="548"/>
        <v>323</v>
      </c>
      <c r="J445" s="257">
        <v>300</v>
      </c>
      <c r="K445" s="257">
        <v>0</v>
      </c>
      <c r="L445" s="257">
        <v>23</v>
      </c>
      <c r="M445" s="257">
        <f t="shared" si="550"/>
        <v>323</v>
      </c>
      <c r="N445" s="257">
        <v>300</v>
      </c>
      <c r="O445" s="257">
        <v>0</v>
      </c>
      <c r="P445" s="257">
        <v>23</v>
      </c>
      <c r="Q445" s="257">
        <f t="shared" si="552"/>
        <v>323</v>
      </c>
      <c r="R445" s="257">
        <v>300</v>
      </c>
      <c r="S445" s="257">
        <v>0</v>
      </c>
      <c r="T445" s="257">
        <v>23</v>
      </c>
    </row>
    <row r="446" spans="1:20" s="363" customFormat="1" ht="24" customHeight="1">
      <c r="A446" s="263"/>
      <c r="B446" s="365" t="s">
        <v>354</v>
      </c>
      <c r="C446" s="255" t="s">
        <v>354</v>
      </c>
      <c r="D446" s="258" t="s">
        <v>16</v>
      </c>
      <c r="E446" s="359">
        <f t="shared" si="566"/>
        <v>45</v>
      </c>
      <c r="F446" s="359">
        <f t="shared" ref="F446:H446" si="579">F447+F448</f>
        <v>42</v>
      </c>
      <c r="G446" s="359">
        <f t="shared" si="579"/>
        <v>0</v>
      </c>
      <c r="H446" s="359">
        <f t="shared" si="579"/>
        <v>3</v>
      </c>
      <c r="I446" s="359">
        <f t="shared" si="548"/>
        <v>45</v>
      </c>
      <c r="J446" s="359">
        <f t="shared" ref="J446:L446" si="580">J447+J448</f>
        <v>42</v>
      </c>
      <c r="K446" s="359">
        <f t="shared" si="580"/>
        <v>0</v>
      </c>
      <c r="L446" s="359">
        <f t="shared" si="580"/>
        <v>3</v>
      </c>
      <c r="M446" s="359">
        <f t="shared" si="550"/>
        <v>45</v>
      </c>
      <c r="N446" s="359">
        <f t="shared" ref="N446:P446" si="581">N447+N448</f>
        <v>42</v>
      </c>
      <c r="O446" s="359">
        <f t="shared" si="581"/>
        <v>0</v>
      </c>
      <c r="P446" s="359">
        <f t="shared" si="581"/>
        <v>3</v>
      </c>
      <c r="Q446" s="359">
        <f t="shared" si="552"/>
        <v>45</v>
      </c>
      <c r="R446" s="359">
        <f t="shared" ref="R446:T446" si="582">R447+R448</f>
        <v>42</v>
      </c>
      <c r="S446" s="359">
        <f t="shared" si="582"/>
        <v>0</v>
      </c>
      <c r="T446" s="359">
        <f t="shared" si="582"/>
        <v>3</v>
      </c>
    </row>
    <row r="447" spans="1:20" s="363" customFormat="1" ht="24" customHeight="1">
      <c r="A447" s="263"/>
      <c r="B447" s="365" t="s">
        <v>354</v>
      </c>
      <c r="C447" s="255" t="s">
        <v>354</v>
      </c>
      <c r="D447" s="258" t="s">
        <v>17</v>
      </c>
      <c r="E447" s="359">
        <f t="shared" si="566"/>
        <v>33</v>
      </c>
      <c r="F447" s="359">
        <v>33</v>
      </c>
      <c r="G447" s="359"/>
      <c r="H447" s="359">
        <v>0</v>
      </c>
      <c r="I447" s="359">
        <f t="shared" si="548"/>
        <v>33</v>
      </c>
      <c r="J447" s="359">
        <v>33</v>
      </c>
      <c r="K447" s="359"/>
      <c r="L447" s="359">
        <v>0</v>
      </c>
      <c r="M447" s="359">
        <f t="shared" si="550"/>
        <v>33</v>
      </c>
      <c r="N447" s="359">
        <v>33</v>
      </c>
      <c r="O447" s="359"/>
      <c r="P447" s="359">
        <v>0</v>
      </c>
      <c r="Q447" s="359">
        <f t="shared" si="552"/>
        <v>33</v>
      </c>
      <c r="R447" s="359">
        <v>33</v>
      </c>
      <c r="S447" s="359"/>
      <c r="T447" s="359">
        <v>0</v>
      </c>
    </row>
    <row r="448" spans="1:20" s="363" customFormat="1" ht="24" customHeight="1">
      <c r="A448" s="263"/>
      <c r="B448" s="365" t="s">
        <v>354</v>
      </c>
      <c r="C448" s="255" t="s">
        <v>354</v>
      </c>
      <c r="D448" s="258" t="s">
        <v>18</v>
      </c>
      <c r="E448" s="359">
        <f t="shared" si="566"/>
        <v>12</v>
      </c>
      <c r="F448" s="359">
        <v>9</v>
      </c>
      <c r="G448" s="359"/>
      <c r="H448" s="359">
        <v>3</v>
      </c>
      <c r="I448" s="359">
        <f t="shared" si="548"/>
        <v>12</v>
      </c>
      <c r="J448" s="359">
        <v>9</v>
      </c>
      <c r="K448" s="359"/>
      <c r="L448" s="359">
        <v>3</v>
      </c>
      <c r="M448" s="359">
        <f t="shared" si="550"/>
        <v>12</v>
      </c>
      <c r="N448" s="359">
        <v>9</v>
      </c>
      <c r="O448" s="359"/>
      <c r="P448" s="359">
        <v>3</v>
      </c>
      <c r="Q448" s="359">
        <f t="shared" si="552"/>
        <v>12</v>
      </c>
      <c r="R448" s="359">
        <v>9</v>
      </c>
      <c r="S448" s="359"/>
      <c r="T448" s="359">
        <v>3</v>
      </c>
    </row>
    <row r="449" spans="1:20" s="363" customFormat="1" ht="45" customHeight="1">
      <c r="A449" s="263"/>
      <c r="B449" s="255" t="s">
        <v>635</v>
      </c>
      <c r="C449" s="255" t="s">
        <v>670</v>
      </c>
      <c r="D449" s="256" t="s">
        <v>472</v>
      </c>
      <c r="E449" s="257">
        <f t="shared" si="566"/>
        <v>1010</v>
      </c>
      <c r="F449" s="257">
        <v>950</v>
      </c>
      <c r="G449" s="257">
        <v>0</v>
      </c>
      <c r="H449" s="257">
        <v>60</v>
      </c>
      <c r="I449" s="257">
        <f t="shared" si="548"/>
        <v>1010</v>
      </c>
      <c r="J449" s="257">
        <v>950</v>
      </c>
      <c r="K449" s="257">
        <v>0</v>
      </c>
      <c r="L449" s="257">
        <v>60</v>
      </c>
      <c r="M449" s="257">
        <f t="shared" si="550"/>
        <v>1010</v>
      </c>
      <c r="N449" s="257">
        <v>950</v>
      </c>
      <c r="O449" s="257">
        <v>0</v>
      </c>
      <c r="P449" s="257">
        <v>60</v>
      </c>
      <c r="Q449" s="257">
        <f t="shared" si="552"/>
        <v>1010</v>
      </c>
      <c r="R449" s="257">
        <v>950</v>
      </c>
      <c r="S449" s="257">
        <v>0</v>
      </c>
      <c r="T449" s="257">
        <v>60</v>
      </c>
    </row>
    <row r="450" spans="1:20" s="363" customFormat="1" ht="24" customHeight="1">
      <c r="A450" s="263"/>
      <c r="B450" s="365" t="s">
        <v>354</v>
      </c>
      <c r="C450" s="255" t="s">
        <v>354</v>
      </c>
      <c r="D450" s="258" t="s">
        <v>16</v>
      </c>
      <c r="E450" s="359">
        <f t="shared" si="566"/>
        <v>260</v>
      </c>
      <c r="F450" s="359">
        <f t="shared" ref="F450:H450" si="583">F451+F452</f>
        <v>260</v>
      </c>
      <c r="G450" s="359">
        <f t="shared" si="583"/>
        <v>0</v>
      </c>
      <c r="H450" s="359">
        <f t="shared" si="583"/>
        <v>0</v>
      </c>
      <c r="I450" s="359">
        <f t="shared" si="548"/>
        <v>260</v>
      </c>
      <c r="J450" s="359">
        <f t="shared" ref="J450:L450" si="584">J451+J452</f>
        <v>260</v>
      </c>
      <c r="K450" s="359">
        <f t="shared" si="584"/>
        <v>0</v>
      </c>
      <c r="L450" s="359">
        <f t="shared" si="584"/>
        <v>0</v>
      </c>
      <c r="M450" s="359">
        <f t="shared" si="550"/>
        <v>260</v>
      </c>
      <c r="N450" s="359">
        <f t="shared" ref="N450:P450" si="585">N451+N452</f>
        <v>260</v>
      </c>
      <c r="O450" s="359">
        <f t="shared" si="585"/>
        <v>0</v>
      </c>
      <c r="P450" s="359">
        <f t="shared" si="585"/>
        <v>0</v>
      </c>
      <c r="Q450" s="359">
        <f t="shared" si="552"/>
        <v>260</v>
      </c>
      <c r="R450" s="359">
        <f t="shared" ref="R450:T450" si="586">R451+R452</f>
        <v>260</v>
      </c>
      <c r="S450" s="359">
        <f t="shared" si="586"/>
        <v>0</v>
      </c>
      <c r="T450" s="359">
        <f t="shared" si="586"/>
        <v>0</v>
      </c>
    </row>
    <row r="451" spans="1:20" s="363" customFormat="1" ht="24" customHeight="1">
      <c r="A451" s="263"/>
      <c r="B451" s="365" t="s">
        <v>354</v>
      </c>
      <c r="C451" s="255" t="s">
        <v>354</v>
      </c>
      <c r="D451" s="258" t="s">
        <v>17</v>
      </c>
      <c r="E451" s="359">
        <f t="shared" si="566"/>
        <v>223</v>
      </c>
      <c r="F451" s="359">
        <v>223</v>
      </c>
      <c r="G451" s="359"/>
      <c r="H451" s="359">
        <v>0</v>
      </c>
      <c r="I451" s="359">
        <f t="shared" si="548"/>
        <v>223</v>
      </c>
      <c r="J451" s="359">
        <v>223</v>
      </c>
      <c r="K451" s="359"/>
      <c r="L451" s="359">
        <v>0</v>
      </c>
      <c r="M451" s="359">
        <f t="shared" si="550"/>
        <v>223</v>
      </c>
      <c r="N451" s="359">
        <v>223</v>
      </c>
      <c r="O451" s="359"/>
      <c r="P451" s="359">
        <v>0</v>
      </c>
      <c r="Q451" s="359">
        <f t="shared" si="552"/>
        <v>223</v>
      </c>
      <c r="R451" s="359">
        <v>223</v>
      </c>
      <c r="S451" s="359"/>
      <c r="T451" s="359">
        <v>0</v>
      </c>
    </row>
    <row r="452" spans="1:20" s="363" customFormat="1" ht="24" customHeight="1">
      <c r="A452" s="263"/>
      <c r="B452" s="365" t="s">
        <v>354</v>
      </c>
      <c r="C452" s="255" t="s">
        <v>354</v>
      </c>
      <c r="D452" s="258" t="s">
        <v>18</v>
      </c>
      <c r="E452" s="359">
        <f t="shared" si="566"/>
        <v>37</v>
      </c>
      <c r="F452" s="359">
        <v>37</v>
      </c>
      <c r="G452" s="359"/>
      <c r="H452" s="359">
        <v>0</v>
      </c>
      <c r="I452" s="359">
        <f t="shared" si="548"/>
        <v>37</v>
      </c>
      <c r="J452" s="359">
        <v>37</v>
      </c>
      <c r="K452" s="359"/>
      <c r="L452" s="359">
        <v>0</v>
      </c>
      <c r="M452" s="359">
        <f t="shared" si="550"/>
        <v>37</v>
      </c>
      <c r="N452" s="359">
        <v>37</v>
      </c>
      <c r="O452" s="359"/>
      <c r="P452" s="359">
        <v>0</v>
      </c>
      <c r="Q452" s="359">
        <f t="shared" si="552"/>
        <v>37</v>
      </c>
      <c r="R452" s="359">
        <v>37</v>
      </c>
      <c r="S452" s="359"/>
      <c r="T452" s="359">
        <v>0</v>
      </c>
    </row>
    <row r="453" spans="1:20" s="363" customFormat="1" ht="36" customHeight="1">
      <c r="A453" s="263"/>
      <c r="B453" s="255" t="s">
        <v>636</v>
      </c>
      <c r="C453" s="255" t="s">
        <v>671</v>
      </c>
      <c r="D453" s="256" t="s">
        <v>473</v>
      </c>
      <c r="E453" s="257">
        <f t="shared" si="566"/>
        <v>55</v>
      </c>
      <c r="F453" s="257">
        <v>50</v>
      </c>
      <c r="G453" s="257">
        <v>0</v>
      </c>
      <c r="H453" s="257">
        <v>5</v>
      </c>
      <c r="I453" s="257">
        <f t="shared" si="548"/>
        <v>55</v>
      </c>
      <c r="J453" s="257">
        <v>50</v>
      </c>
      <c r="K453" s="257">
        <v>0</v>
      </c>
      <c r="L453" s="257">
        <v>5</v>
      </c>
      <c r="M453" s="257">
        <f t="shared" si="550"/>
        <v>55</v>
      </c>
      <c r="N453" s="257">
        <v>50</v>
      </c>
      <c r="O453" s="257">
        <v>0</v>
      </c>
      <c r="P453" s="257">
        <v>5</v>
      </c>
      <c r="Q453" s="257">
        <f t="shared" si="552"/>
        <v>55</v>
      </c>
      <c r="R453" s="257">
        <v>50</v>
      </c>
      <c r="S453" s="257">
        <v>0</v>
      </c>
      <c r="T453" s="257">
        <v>5</v>
      </c>
    </row>
    <row r="454" spans="1:20" s="363" customFormat="1" ht="24" customHeight="1">
      <c r="A454" s="263"/>
      <c r="B454" s="365" t="s">
        <v>354</v>
      </c>
      <c r="C454" s="255" t="s">
        <v>354</v>
      </c>
      <c r="D454" s="258" t="s">
        <v>16</v>
      </c>
      <c r="E454" s="359">
        <f t="shared" si="566"/>
        <v>15</v>
      </c>
      <c r="F454" s="359">
        <f t="shared" ref="F454:H454" si="587">F455+F456</f>
        <v>15</v>
      </c>
      <c r="G454" s="359">
        <f t="shared" si="587"/>
        <v>0</v>
      </c>
      <c r="H454" s="359">
        <f t="shared" si="587"/>
        <v>0</v>
      </c>
      <c r="I454" s="359">
        <f t="shared" si="548"/>
        <v>15</v>
      </c>
      <c r="J454" s="359">
        <f t="shared" ref="J454:L454" si="588">J455+J456</f>
        <v>15</v>
      </c>
      <c r="K454" s="359">
        <f t="shared" si="588"/>
        <v>0</v>
      </c>
      <c r="L454" s="359">
        <f t="shared" si="588"/>
        <v>0</v>
      </c>
      <c r="M454" s="359">
        <f t="shared" si="550"/>
        <v>15</v>
      </c>
      <c r="N454" s="359">
        <f t="shared" ref="N454:P454" si="589">N455+N456</f>
        <v>15</v>
      </c>
      <c r="O454" s="359">
        <f t="shared" si="589"/>
        <v>0</v>
      </c>
      <c r="P454" s="359">
        <f t="shared" si="589"/>
        <v>0</v>
      </c>
      <c r="Q454" s="359">
        <f t="shared" si="552"/>
        <v>15</v>
      </c>
      <c r="R454" s="359">
        <f t="shared" ref="R454:T454" si="590">R455+R456</f>
        <v>15</v>
      </c>
      <c r="S454" s="359">
        <f t="shared" si="590"/>
        <v>0</v>
      </c>
      <c r="T454" s="359">
        <f t="shared" si="590"/>
        <v>0</v>
      </c>
    </row>
    <row r="455" spans="1:20" s="363" customFormat="1" ht="24" customHeight="1">
      <c r="A455" s="263"/>
      <c r="B455" s="365" t="s">
        <v>354</v>
      </c>
      <c r="C455" s="255" t="s">
        <v>354</v>
      </c>
      <c r="D455" s="258" t="s">
        <v>17</v>
      </c>
      <c r="E455" s="359">
        <f t="shared" si="566"/>
        <v>10</v>
      </c>
      <c r="F455" s="359">
        <v>10</v>
      </c>
      <c r="G455" s="359"/>
      <c r="H455" s="359">
        <v>0</v>
      </c>
      <c r="I455" s="359">
        <f t="shared" si="548"/>
        <v>10</v>
      </c>
      <c r="J455" s="359">
        <v>10</v>
      </c>
      <c r="K455" s="359"/>
      <c r="L455" s="359">
        <v>0</v>
      </c>
      <c r="M455" s="359">
        <f t="shared" si="550"/>
        <v>10</v>
      </c>
      <c r="N455" s="359">
        <v>10</v>
      </c>
      <c r="O455" s="359"/>
      <c r="P455" s="359">
        <v>0</v>
      </c>
      <c r="Q455" s="359">
        <f t="shared" si="552"/>
        <v>10</v>
      </c>
      <c r="R455" s="359">
        <v>10</v>
      </c>
      <c r="S455" s="359"/>
      <c r="T455" s="359">
        <v>0</v>
      </c>
    </row>
    <row r="456" spans="1:20" s="363" customFormat="1" ht="24" customHeight="1">
      <c r="A456" s="263"/>
      <c r="B456" s="365" t="s">
        <v>354</v>
      </c>
      <c r="C456" s="255" t="s">
        <v>354</v>
      </c>
      <c r="D456" s="258" t="s">
        <v>18</v>
      </c>
      <c r="E456" s="359">
        <f t="shared" si="566"/>
        <v>5</v>
      </c>
      <c r="F456" s="359">
        <v>5</v>
      </c>
      <c r="G456" s="359"/>
      <c r="H456" s="359">
        <v>0</v>
      </c>
      <c r="I456" s="359">
        <f t="shared" si="548"/>
        <v>5</v>
      </c>
      <c r="J456" s="359">
        <v>5</v>
      </c>
      <c r="K456" s="359"/>
      <c r="L456" s="359">
        <v>0</v>
      </c>
      <c r="M456" s="359">
        <f t="shared" si="550"/>
        <v>5</v>
      </c>
      <c r="N456" s="359">
        <v>5</v>
      </c>
      <c r="O456" s="359"/>
      <c r="P456" s="359">
        <v>0</v>
      </c>
      <c r="Q456" s="359">
        <f t="shared" si="552"/>
        <v>5</v>
      </c>
      <c r="R456" s="359">
        <v>5</v>
      </c>
      <c r="S456" s="359"/>
      <c r="T456" s="359">
        <v>0</v>
      </c>
    </row>
    <row r="457" spans="1:20" s="363" customFormat="1" ht="50.25" customHeight="1">
      <c r="A457" s="263"/>
      <c r="B457" s="255" t="s">
        <v>637</v>
      </c>
      <c r="C457" s="255" t="s">
        <v>672</v>
      </c>
      <c r="D457" s="256" t="s">
        <v>474</v>
      </c>
      <c r="E457" s="257">
        <f t="shared" si="566"/>
        <v>700</v>
      </c>
      <c r="F457" s="257">
        <v>500</v>
      </c>
      <c r="G457" s="257">
        <v>0</v>
      </c>
      <c r="H457" s="257">
        <v>200</v>
      </c>
      <c r="I457" s="257">
        <f t="shared" si="548"/>
        <v>700</v>
      </c>
      <c r="J457" s="257">
        <v>500</v>
      </c>
      <c r="K457" s="257">
        <v>0</v>
      </c>
      <c r="L457" s="257">
        <v>200</v>
      </c>
      <c r="M457" s="257">
        <f t="shared" si="550"/>
        <v>700</v>
      </c>
      <c r="N457" s="257">
        <v>500</v>
      </c>
      <c r="O457" s="257">
        <v>0</v>
      </c>
      <c r="P457" s="257">
        <v>200</v>
      </c>
      <c r="Q457" s="257">
        <f t="shared" si="552"/>
        <v>700</v>
      </c>
      <c r="R457" s="257">
        <v>500</v>
      </c>
      <c r="S457" s="257">
        <v>0</v>
      </c>
      <c r="T457" s="257">
        <v>200</v>
      </c>
    </row>
    <row r="458" spans="1:20" s="363" customFormat="1" ht="24" customHeight="1">
      <c r="A458" s="263"/>
      <c r="B458" s="365" t="s">
        <v>354</v>
      </c>
      <c r="C458" s="255" t="s">
        <v>354</v>
      </c>
      <c r="D458" s="258" t="s">
        <v>16</v>
      </c>
      <c r="E458" s="359">
        <f t="shared" si="566"/>
        <v>87</v>
      </c>
      <c r="F458" s="359">
        <f t="shared" ref="F458:H458" si="591">F459+F460</f>
        <v>70</v>
      </c>
      <c r="G458" s="359">
        <f t="shared" si="591"/>
        <v>0</v>
      </c>
      <c r="H458" s="359">
        <f t="shared" si="591"/>
        <v>17</v>
      </c>
      <c r="I458" s="359">
        <f t="shared" si="548"/>
        <v>87</v>
      </c>
      <c r="J458" s="359">
        <f t="shared" ref="J458:L458" si="592">J459+J460</f>
        <v>70</v>
      </c>
      <c r="K458" s="359">
        <f t="shared" si="592"/>
        <v>0</v>
      </c>
      <c r="L458" s="359">
        <f t="shared" si="592"/>
        <v>17</v>
      </c>
      <c r="M458" s="359">
        <f t="shared" si="550"/>
        <v>87</v>
      </c>
      <c r="N458" s="359">
        <f t="shared" ref="N458:P458" si="593">N459+N460</f>
        <v>70</v>
      </c>
      <c r="O458" s="359">
        <f t="shared" si="593"/>
        <v>0</v>
      </c>
      <c r="P458" s="359">
        <f t="shared" si="593"/>
        <v>17</v>
      </c>
      <c r="Q458" s="359">
        <f t="shared" si="552"/>
        <v>87</v>
      </c>
      <c r="R458" s="359">
        <f t="shared" ref="R458:T458" si="594">R459+R460</f>
        <v>70</v>
      </c>
      <c r="S458" s="359">
        <f t="shared" si="594"/>
        <v>0</v>
      </c>
      <c r="T458" s="359">
        <f t="shared" si="594"/>
        <v>17</v>
      </c>
    </row>
    <row r="459" spans="1:20" s="363" customFormat="1" ht="24" customHeight="1">
      <c r="A459" s="263"/>
      <c r="B459" s="365" t="s">
        <v>354</v>
      </c>
      <c r="C459" s="255" t="s">
        <v>354</v>
      </c>
      <c r="D459" s="258" t="s">
        <v>17</v>
      </c>
      <c r="E459" s="359">
        <f t="shared" si="566"/>
        <v>54</v>
      </c>
      <c r="F459" s="359">
        <v>54</v>
      </c>
      <c r="G459" s="359"/>
      <c r="H459" s="359">
        <v>0</v>
      </c>
      <c r="I459" s="359">
        <f t="shared" si="548"/>
        <v>54</v>
      </c>
      <c r="J459" s="359">
        <v>54</v>
      </c>
      <c r="K459" s="359"/>
      <c r="L459" s="359">
        <v>0</v>
      </c>
      <c r="M459" s="359">
        <f t="shared" si="550"/>
        <v>54</v>
      </c>
      <c r="N459" s="359">
        <v>54</v>
      </c>
      <c r="O459" s="359"/>
      <c r="P459" s="359">
        <v>0</v>
      </c>
      <c r="Q459" s="359">
        <f t="shared" si="552"/>
        <v>54</v>
      </c>
      <c r="R459" s="359">
        <v>54</v>
      </c>
      <c r="S459" s="359"/>
      <c r="T459" s="359">
        <v>0</v>
      </c>
    </row>
    <row r="460" spans="1:20" s="363" customFormat="1" ht="24" customHeight="1">
      <c r="A460" s="263"/>
      <c r="B460" s="365" t="s">
        <v>354</v>
      </c>
      <c r="C460" s="255" t="s">
        <v>354</v>
      </c>
      <c r="D460" s="258" t="s">
        <v>18</v>
      </c>
      <c r="E460" s="359">
        <f t="shared" si="566"/>
        <v>33</v>
      </c>
      <c r="F460" s="359">
        <v>16</v>
      </c>
      <c r="G460" s="359"/>
      <c r="H460" s="359">
        <v>17</v>
      </c>
      <c r="I460" s="359">
        <f t="shared" si="548"/>
        <v>33</v>
      </c>
      <c r="J460" s="359">
        <v>16</v>
      </c>
      <c r="K460" s="359"/>
      <c r="L460" s="359">
        <v>17</v>
      </c>
      <c r="M460" s="359">
        <f t="shared" si="550"/>
        <v>33</v>
      </c>
      <c r="N460" s="359">
        <v>16</v>
      </c>
      <c r="O460" s="359"/>
      <c r="P460" s="359">
        <v>17</v>
      </c>
      <c r="Q460" s="359">
        <f t="shared" si="552"/>
        <v>33</v>
      </c>
      <c r="R460" s="359">
        <v>16</v>
      </c>
      <c r="S460" s="359"/>
      <c r="T460" s="359">
        <v>17</v>
      </c>
    </row>
    <row r="461" spans="1:20" s="363" customFormat="1" ht="42" customHeight="1">
      <c r="A461" s="263"/>
      <c r="B461" s="255" t="s">
        <v>638</v>
      </c>
      <c r="C461" s="255" t="s">
        <v>689</v>
      </c>
      <c r="D461" s="256" t="s">
        <v>475</v>
      </c>
      <c r="E461" s="257">
        <f t="shared" si="566"/>
        <v>735</v>
      </c>
      <c r="F461" s="257">
        <v>670</v>
      </c>
      <c r="G461" s="257">
        <v>0</v>
      </c>
      <c r="H461" s="257">
        <v>65</v>
      </c>
      <c r="I461" s="257">
        <f t="shared" si="548"/>
        <v>735</v>
      </c>
      <c r="J461" s="257">
        <v>670</v>
      </c>
      <c r="K461" s="257">
        <v>0</v>
      </c>
      <c r="L461" s="257">
        <v>65</v>
      </c>
      <c r="M461" s="257">
        <f t="shared" si="550"/>
        <v>735</v>
      </c>
      <c r="N461" s="257">
        <v>670</v>
      </c>
      <c r="O461" s="257">
        <v>0</v>
      </c>
      <c r="P461" s="257">
        <v>65</v>
      </c>
      <c r="Q461" s="257">
        <f t="shared" si="552"/>
        <v>735</v>
      </c>
      <c r="R461" s="257">
        <v>670</v>
      </c>
      <c r="S461" s="257">
        <v>0</v>
      </c>
      <c r="T461" s="257">
        <v>65</v>
      </c>
    </row>
    <row r="462" spans="1:20" s="363" customFormat="1" ht="24" customHeight="1">
      <c r="A462" s="263"/>
      <c r="B462" s="365" t="s">
        <v>354</v>
      </c>
      <c r="C462" s="255" t="s">
        <v>354</v>
      </c>
      <c r="D462" s="258" t="s">
        <v>16</v>
      </c>
      <c r="E462" s="359">
        <f t="shared" si="566"/>
        <v>87</v>
      </c>
      <c r="F462" s="359">
        <f t="shared" ref="F462:H462" si="595">F463+F464</f>
        <v>87</v>
      </c>
      <c r="G462" s="359">
        <f t="shared" si="595"/>
        <v>0</v>
      </c>
      <c r="H462" s="359">
        <f t="shared" si="595"/>
        <v>0</v>
      </c>
      <c r="I462" s="359">
        <f t="shared" si="548"/>
        <v>87</v>
      </c>
      <c r="J462" s="359">
        <f t="shared" ref="J462:L462" si="596">J463+J464</f>
        <v>87</v>
      </c>
      <c r="K462" s="359">
        <f t="shared" si="596"/>
        <v>0</v>
      </c>
      <c r="L462" s="359">
        <f t="shared" si="596"/>
        <v>0</v>
      </c>
      <c r="M462" s="359">
        <f t="shared" si="550"/>
        <v>87</v>
      </c>
      <c r="N462" s="359">
        <f t="shared" ref="N462:P462" si="597">N463+N464</f>
        <v>87</v>
      </c>
      <c r="O462" s="359">
        <f t="shared" si="597"/>
        <v>0</v>
      </c>
      <c r="P462" s="359">
        <f t="shared" si="597"/>
        <v>0</v>
      </c>
      <c r="Q462" s="359">
        <f t="shared" si="552"/>
        <v>87</v>
      </c>
      <c r="R462" s="359">
        <f t="shared" ref="R462:T462" si="598">R463+R464</f>
        <v>87</v>
      </c>
      <c r="S462" s="359">
        <f t="shared" si="598"/>
        <v>0</v>
      </c>
      <c r="T462" s="359">
        <f t="shared" si="598"/>
        <v>0</v>
      </c>
    </row>
    <row r="463" spans="1:20" s="363" customFormat="1" ht="24" customHeight="1">
      <c r="A463" s="263"/>
      <c r="B463" s="365" t="s">
        <v>354</v>
      </c>
      <c r="C463" s="255" t="s">
        <v>354</v>
      </c>
      <c r="D463" s="258" t="s">
        <v>17</v>
      </c>
      <c r="E463" s="359">
        <f t="shared" si="566"/>
        <v>56</v>
      </c>
      <c r="F463" s="359">
        <v>56</v>
      </c>
      <c r="G463" s="359"/>
      <c r="H463" s="359">
        <v>0</v>
      </c>
      <c r="I463" s="359">
        <f t="shared" si="548"/>
        <v>56</v>
      </c>
      <c r="J463" s="359">
        <v>56</v>
      </c>
      <c r="K463" s="359"/>
      <c r="L463" s="359">
        <v>0</v>
      </c>
      <c r="M463" s="359">
        <f t="shared" si="550"/>
        <v>56</v>
      </c>
      <c r="N463" s="359">
        <v>56</v>
      </c>
      <c r="O463" s="359"/>
      <c r="P463" s="359">
        <v>0</v>
      </c>
      <c r="Q463" s="359">
        <f t="shared" si="552"/>
        <v>56</v>
      </c>
      <c r="R463" s="359">
        <v>56</v>
      </c>
      <c r="S463" s="359"/>
      <c r="T463" s="359">
        <v>0</v>
      </c>
    </row>
    <row r="464" spans="1:20" s="363" customFormat="1" ht="24" customHeight="1">
      <c r="A464" s="263"/>
      <c r="B464" s="365" t="s">
        <v>354</v>
      </c>
      <c r="C464" s="255" t="s">
        <v>354</v>
      </c>
      <c r="D464" s="258" t="s">
        <v>18</v>
      </c>
      <c r="E464" s="359">
        <f t="shared" si="566"/>
        <v>31</v>
      </c>
      <c r="F464" s="359">
        <v>31</v>
      </c>
      <c r="G464" s="359"/>
      <c r="H464" s="359">
        <v>0</v>
      </c>
      <c r="I464" s="359">
        <f t="shared" si="548"/>
        <v>31</v>
      </c>
      <c r="J464" s="359">
        <v>31</v>
      </c>
      <c r="K464" s="359"/>
      <c r="L464" s="359">
        <v>0</v>
      </c>
      <c r="M464" s="359">
        <f t="shared" si="550"/>
        <v>31</v>
      </c>
      <c r="N464" s="359">
        <v>31</v>
      </c>
      <c r="O464" s="359"/>
      <c r="P464" s="359">
        <v>0</v>
      </c>
      <c r="Q464" s="359">
        <f t="shared" si="552"/>
        <v>31</v>
      </c>
      <c r="R464" s="359">
        <v>31</v>
      </c>
      <c r="S464" s="359"/>
      <c r="T464" s="359">
        <v>0</v>
      </c>
    </row>
    <row r="465" spans="1:20" s="363" customFormat="1" ht="45.75" customHeight="1">
      <c r="A465" s="263"/>
      <c r="B465" s="255" t="s">
        <v>639</v>
      </c>
      <c r="C465" s="255" t="s">
        <v>673</v>
      </c>
      <c r="D465" s="256" t="s">
        <v>476</v>
      </c>
      <c r="E465" s="257">
        <f t="shared" si="566"/>
        <v>467</v>
      </c>
      <c r="F465" s="257">
        <v>450</v>
      </c>
      <c r="G465" s="257">
        <v>0</v>
      </c>
      <c r="H465" s="257">
        <v>17</v>
      </c>
      <c r="I465" s="257">
        <f t="shared" si="548"/>
        <v>467</v>
      </c>
      <c r="J465" s="257">
        <v>450</v>
      </c>
      <c r="K465" s="257">
        <v>0</v>
      </c>
      <c r="L465" s="257">
        <v>17</v>
      </c>
      <c r="M465" s="257">
        <f t="shared" si="550"/>
        <v>467</v>
      </c>
      <c r="N465" s="257">
        <v>450</v>
      </c>
      <c r="O465" s="257">
        <v>0</v>
      </c>
      <c r="P465" s="257">
        <v>17</v>
      </c>
      <c r="Q465" s="257">
        <f t="shared" si="552"/>
        <v>467</v>
      </c>
      <c r="R465" s="257">
        <v>450</v>
      </c>
      <c r="S465" s="257">
        <v>0</v>
      </c>
      <c r="T465" s="257">
        <v>17</v>
      </c>
    </row>
    <row r="466" spans="1:20" s="363" customFormat="1" ht="24" customHeight="1">
      <c r="A466" s="263"/>
      <c r="B466" s="365" t="s">
        <v>354</v>
      </c>
      <c r="C466" s="255" t="s">
        <v>354</v>
      </c>
      <c r="D466" s="258" t="s">
        <v>16</v>
      </c>
      <c r="E466" s="359">
        <f t="shared" si="566"/>
        <v>52</v>
      </c>
      <c r="F466" s="359">
        <f t="shared" ref="F466:H466" si="599">F467+F468</f>
        <v>52</v>
      </c>
      <c r="G466" s="359">
        <f t="shared" si="599"/>
        <v>0</v>
      </c>
      <c r="H466" s="359">
        <f t="shared" si="599"/>
        <v>0</v>
      </c>
      <c r="I466" s="359">
        <f t="shared" si="548"/>
        <v>52</v>
      </c>
      <c r="J466" s="359">
        <f t="shared" ref="J466:L466" si="600">J467+J468</f>
        <v>52</v>
      </c>
      <c r="K466" s="359">
        <f t="shared" si="600"/>
        <v>0</v>
      </c>
      <c r="L466" s="359">
        <f t="shared" si="600"/>
        <v>0</v>
      </c>
      <c r="M466" s="359">
        <f t="shared" si="550"/>
        <v>52</v>
      </c>
      <c r="N466" s="359">
        <f t="shared" ref="N466:P466" si="601">N467+N468</f>
        <v>52</v>
      </c>
      <c r="O466" s="359">
        <f t="shared" si="601"/>
        <v>0</v>
      </c>
      <c r="P466" s="359">
        <f t="shared" si="601"/>
        <v>0</v>
      </c>
      <c r="Q466" s="359">
        <f t="shared" si="552"/>
        <v>52</v>
      </c>
      <c r="R466" s="359">
        <f t="shared" ref="R466:T466" si="602">R467+R468</f>
        <v>52</v>
      </c>
      <c r="S466" s="359">
        <f t="shared" si="602"/>
        <v>0</v>
      </c>
      <c r="T466" s="359">
        <f t="shared" si="602"/>
        <v>0</v>
      </c>
    </row>
    <row r="467" spans="1:20" s="363" customFormat="1" ht="24" customHeight="1">
      <c r="A467" s="263"/>
      <c r="B467" s="365" t="s">
        <v>354</v>
      </c>
      <c r="C467" s="255" t="s">
        <v>354</v>
      </c>
      <c r="D467" s="258" t="s">
        <v>17</v>
      </c>
      <c r="E467" s="359">
        <f t="shared" si="566"/>
        <v>37</v>
      </c>
      <c r="F467" s="359">
        <v>37</v>
      </c>
      <c r="G467" s="359"/>
      <c r="H467" s="359">
        <v>0</v>
      </c>
      <c r="I467" s="359">
        <f t="shared" si="548"/>
        <v>37</v>
      </c>
      <c r="J467" s="359">
        <v>37</v>
      </c>
      <c r="K467" s="359"/>
      <c r="L467" s="359">
        <v>0</v>
      </c>
      <c r="M467" s="359">
        <f t="shared" si="550"/>
        <v>37</v>
      </c>
      <c r="N467" s="359">
        <v>37</v>
      </c>
      <c r="O467" s="359"/>
      <c r="P467" s="359">
        <v>0</v>
      </c>
      <c r="Q467" s="359">
        <f t="shared" si="552"/>
        <v>37</v>
      </c>
      <c r="R467" s="359">
        <v>37</v>
      </c>
      <c r="S467" s="359"/>
      <c r="T467" s="359">
        <v>0</v>
      </c>
    </row>
    <row r="468" spans="1:20" s="363" customFormat="1" ht="24" customHeight="1">
      <c r="A468" s="263"/>
      <c r="B468" s="365" t="s">
        <v>354</v>
      </c>
      <c r="C468" s="255" t="s">
        <v>354</v>
      </c>
      <c r="D468" s="258" t="s">
        <v>18</v>
      </c>
      <c r="E468" s="359">
        <f t="shared" si="566"/>
        <v>15</v>
      </c>
      <c r="F468" s="359">
        <v>15</v>
      </c>
      <c r="G468" s="359"/>
      <c r="H468" s="359">
        <v>0</v>
      </c>
      <c r="I468" s="359">
        <f t="shared" si="548"/>
        <v>15</v>
      </c>
      <c r="J468" s="359">
        <v>15</v>
      </c>
      <c r="K468" s="359"/>
      <c r="L468" s="359">
        <v>0</v>
      </c>
      <c r="M468" s="359">
        <f t="shared" si="550"/>
        <v>15</v>
      </c>
      <c r="N468" s="359">
        <v>15</v>
      </c>
      <c r="O468" s="359"/>
      <c r="P468" s="359">
        <v>0</v>
      </c>
      <c r="Q468" s="359">
        <f t="shared" si="552"/>
        <v>15</v>
      </c>
      <c r="R468" s="359">
        <v>15</v>
      </c>
      <c r="S468" s="359"/>
      <c r="T468" s="359">
        <v>0</v>
      </c>
    </row>
    <row r="469" spans="1:20" s="363" customFormat="1" ht="39" customHeight="1">
      <c r="A469" s="263"/>
      <c r="B469" s="255" t="s">
        <v>640</v>
      </c>
      <c r="C469" s="255" t="s">
        <v>674</v>
      </c>
      <c r="D469" s="256" t="s">
        <v>477</v>
      </c>
      <c r="E469" s="257">
        <f t="shared" si="566"/>
        <v>180</v>
      </c>
      <c r="F469" s="257">
        <v>160</v>
      </c>
      <c r="G469" s="257">
        <v>0</v>
      </c>
      <c r="H469" s="257">
        <v>20</v>
      </c>
      <c r="I469" s="257">
        <f t="shared" si="548"/>
        <v>180</v>
      </c>
      <c r="J469" s="257">
        <v>160</v>
      </c>
      <c r="K469" s="257">
        <v>0</v>
      </c>
      <c r="L469" s="257">
        <v>20</v>
      </c>
      <c r="M469" s="257">
        <f t="shared" si="550"/>
        <v>180</v>
      </c>
      <c r="N469" s="257">
        <v>160</v>
      </c>
      <c r="O469" s="257">
        <v>0</v>
      </c>
      <c r="P469" s="257">
        <v>20</v>
      </c>
      <c r="Q469" s="257">
        <f t="shared" si="552"/>
        <v>180</v>
      </c>
      <c r="R469" s="257">
        <v>160</v>
      </c>
      <c r="S469" s="257">
        <v>0</v>
      </c>
      <c r="T469" s="257">
        <v>20</v>
      </c>
    </row>
    <row r="470" spans="1:20" s="363" customFormat="1" ht="24" customHeight="1">
      <c r="A470" s="263"/>
      <c r="B470" s="365" t="s">
        <v>354</v>
      </c>
      <c r="C470" s="255" t="s">
        <v>354</v>
      </c>
      <c r="D470" s="258" t="s">
        <v>16</v>
      </c>
      <c r="E470" s="359">
        <f t="shared" si="566"/>
        <v>42</v>
      </c>
      <c r="F470" s="359">
        <f t="shared" ref="F470:H470" si="603">F471+F472</f>
        <v>42</v>
      </c>
      <c r="G470" s="359">
        <f t="shared" si="603"/>
        <v>0</v>
      </c>
      <c r="H470" s="359">
        <f t="shared" si="603"/>
        <v>0</v>
      </c>
      <c r="I470" s="359">
        <f t="shared" si="548"/>
        <v>42</v>
      </c>
      <c r="J470" s="359">
        <f t="shared" ref="J470:L470" si="604">J471+J472</f>
        <v>42</v>
      </c>
      <c r="K470" s="359">
        <f t="shared" si="604"/>
        <v>0</v>
      </c>
      <c r="L470" s="359">
        <f t="shared" si="604"/>
        <v>0</v>
      </c>
      <c r="M470" s="359">
        <f t="shared" si="550"/>
        <v>42</v>
      </c>
      <c r="N470" s="359">
        <f t="shared" ref="N470:P470" si="605">N471+N472</f>
        <v>42</v>
      </c>
      <c r="O470" s="359">
        <f t="shared" si="605"/>
        <v>0</v>
      </c>
      <c r="P470" s="359">
        <f t="shared" si="605"/>
        <v>0</v>
      </c>
      <c r="Q470" s="359">
        <f t="shared" si="552"/>
        <v>42</v>
      </c>
      <c r="R470" s="359">
        <f t="shared" ref="R470:T470" si="606">R471+R472</f>
        <v>42</v>
      </c>
      <c r="S470" s="359">
        <f t="shared" si="606"/>
        <v>0</v>
      </c>
      <c r="T470" s="359">
        <f t="shared" si="606"/>
        <v>0</v>
      </c>
    </row>
    <row r="471" spans="1:20" s="363" customFormat="1" ht="24" customHeight="1">
      <c r="A471" s="263"/>
      <c r="B471" s="365" t="s">
        <v>354</v>
      </c>
      <c r="C471" s="255" t="s">
        <v>354</v>
      </c>
      <c r="D471" s="258" t="s">
        <v>17</v>
      </c>
      <c r="E471" s="359">
        <f t="shared" si="566"/>
        <v>38</v>
      </c>
      <c r="F471" s="359">
        <v>38</v>
      </c>
      <c r="G471" s="359"/>
      <c r="H471" s="359">
        <v>0</v>
      </c>
      <c r="I471" s="359">
        <f t="shared" si="548"/>
        <v>38</v>
      </c>
      <c r="J471" s="359">
        <v>38</v>
      </c>
      <c r="K471" s="359"/>
      <c r="L471" s="359">
        <v>0</v>
      </c>
      <c r="M471" s="359">
        <f t="shared" si="550"/>
        <v>38</v>
      </c>
      <c r="N471" s="359">
        <v>38</v>
      </c>
      <c r="O471" s="359"/>
      <c r="P471" s="359">
        <v>0</v>
      </c>
      <c r="Q471" s="359">
        <f t="shared" si="552"/>
        <v>38</v>
      </c>
      <c r="R471" s="359">
        <v>38</v>
      </c>
      <c r="S471" s="359"/>
      <c r="T471" s="359">
        <v>0</v>
      </c>
    </row>
    <row r="472" spans="1:20" s="363" customFormat="1" ht="24" customHeight="1">
      <c r="A472" s="263"/>
      <c r="B472" s="365" t="s">
        <v>354</v>
      </c>
      <c r="C472" s="255" t="s">
        <v>354</v>
      </c>
      <c r="D472" s="258" t="s">
        <v>18</v>
      </c>
      <c r="E472" s="359">
        <f t="shared" si="566"/>
        <v>4</v>
      </c>
      <c r="F472" s="359">
        <v>4</v>
      </c>
      <c r="G472" s="359"/>
      <c r="H472" s="359">
        <v>0</v>
      </c>
      <c r="I472" s="359">
        <f t="shared" si="548"/>
        <v>4</v>
      </c>
      <c r="J472" s="359">
        <v>4</v>
      </c>
      <c r="K472" s="359"/>
      <c r="L472" s="359">
        <v>0</v>
      </c>
      <c r="M472" s="359">
        <f t="shared" si="550"/>
        <v>4</v>
      </c>
      <c r="N472" s="359">
        <v>4</v>
      </c>
      <c r="O472" s="359"/>
      <c r="P472" s="359">
        <v>0</v>
      </c>
      <c r="Q472" s="359">
        <f t="shared" si="552"/>
        <v>4</v>
      </c>
      <c r="R472" s="359">
        <v>4</v>
      </c>
      <c r="S472" s="359"/>
      <c r="T472" s="359">
        <v>0</v>
      </c>
    </row>
    <row r="473" spans="1:20" s="363" customFormat="1" ht="34.5" customHeight="1">
      <c r="A473" s="263"/>
      <c r="B473" s="255" t="s">
        <v>641</v>
      </c>
      <c r="C473" s="255" t="s">
        <v>690</v>
      </c>
      <c r="D473" s="256" t="s">
        <v>478</v>
      </c>
      <c r="E473" s="257">
        <f t="shared" si="566"/>
        <v>115</v>
      </c>
      <c r="F473" s="257">
        <v>105</v>
      </c>
      <c r="G473" s="257">
        <v>0</v>
      </c>
      <c r="H473" s="257">
        <v>10</v>
      </c>
      <c r="I473" s="257">
        <f t="shared" si="548"/>
        <v>115</v>
      </c>
      <c r="J473" s="257">
        <v>105</v>
      </c>
      <c r="K473" s="257">
        <v>0</v>
      </c>
      <c r="L473" s="257">
        <v>10</v>
      </c>
      <c r="M473" s="257">
        <f t="shared" si="550"/>
        <v>115</v>
      </c>
      <c r="N473" s="257">
        <v>105</v>
      </c>
      <c r="O473" s="257">
        <v>0</v>
      </c>
      <c r="P473" s="257">
        <v>10</v>
      </c>
      <c r="Q473" s="257">
        <f t="shared" si="552"/>
        <v>115</v>
      </c>
      <c r="R473" s="257">
        <v>105</v>
      </c>
      <c r="S473" s="257">
        <v>0</v>
      </c>
      <c r="T473" s="257">
        <v>10</v>
      </c>
    </row>
    <row r="474" spans="1:20" s="363" customFormat="1" ht="24" customHeight="1">
      <c r="A474" s="263"/>
      <c r="B474" s="365" t="s">
        <v>354</v>
      </c>
      <c r="C474" s="255" t="s">
        <v>354</v>
      </c>
      <c r="D474" s="258" t="s">
        <v>16</v>
      </c>
      <c r="E474" s="359">
        <f t="shared" si="566"/>
        <v>24</v>
      </c>
      <c r="F474" s="359">
        <f t="shared" ref="F474:H474" si="607">F475+F476</f>
        <v>24</v>
      </c>
      <c r="G474" s="359">
        <f t="shared" si="607"/>
        <v>0</v>
      </c>
      <c r="H474" s="359">
        <f t="shared" si="607"/>
        <v>0</v>
      </c>
      <c r="I474" s="359">
        <f t="shared" si="548"/>
        <v>24</v>
      </c>
      <c r="J474" s="359">
        <f t="shared" ref="J474:L474" si="608">J475+J476</f>
        <v>24</v>
      </c>
      <c r="K474" s="359">
        <f t="shared" si="608"/>
        <v>0</v>
      </c>
      <c r="L474" s="359">
        <f t="shared" si="608"/>
        <v>0</v>
      </c>
      <c r="M474" s="359">
        <f t="shared" si="550"/>
        <v>24</v>
      </c>
      <c r="N474" s="359">
        <f t="shared" ref="N474:P474" si="609">N475+N476</f>
        <v>24</v>
      </c>
      <c r="O474" s="359">
        <f t="shared" si="609"/>
        <v>0</v>
      </c>
      <c r="P474" s="359">
        <f t="shared" si="609"/>
        <v>0</v>
      </c>
      <c r="Q474" s="359">
        <f t="shared" si="552"/>
        <v>24</v>
      </c>
      <c r="R474" s="359">
        <f t="shared" ref="R474:T474" si="610">R475+R476</f>
        <v>24</v>
      </c>
      <c r="S474" s="359">
        <f t="shared" si="610"/>
        <v>0</v>
      </c>
      <c r="T474" s="359">
        <f t="shared" si="610"/>
        <v>0</v>
      </c>
    </row>
    <row r="475" spans="1:20" s="363" customFormat="1" ht="24" customHeight="1">
      <c r="A475" s="263"/>
      <c r="B475" s="365" t="s">
        <v>354</v>
      </c>
      <c r="C475" s="255" t="s">
        <v>354</v>
      </c>
      <c r="D475" s="258" t="s">
        <v>17</v>
      </c>
      <c r="E475" s="359">
        <f t="shared" si="566"/>
        <v>20</v>
      </c>
      <c r="F475" s="359">
        <v>20</v>
      </c>
      <c r="G475" s="359"/>
      <c r="H475" s="359">
        <v>0</v>
      </c>
      <c r="I475" s="359">
        <f t="shared" si="548"/>
        <v>20</v>
      </c>
      <c r="J475" s="359">
        <v>20</v>
      </c>
      <c r="K475" s="359"/>
      <c r="L475" s="359">
        <v>0</v>
      </c>
      <c r="M475" s="359">
        <f t="shared" si="550"/>
        <v>20</v>
      </c>
      <c r="N475" s="359">
        <v>20</v>
      </c>
      <c r="O475" s="359"/>
      <c r="P475" s="359">
        <v>0</v>
      </c>
      <c r="Q475" s="359">
        <f t="shared" si="552"/>
        <v>20</v>
      </c>
      <c r="R475" s="359">
        <v>20</v>
      </c>
      <c r="S475" s="359"/>
      <c r="T475" s="359">
        <v>0</v>
      </c>
    </row>
    <row r="476" spans="1:20" s="363" customFormat="1" ht="24" customHeight="1">
      <c r="A476" s="263"/>
      <c r="B476" s="365" t="s">
        <v>354</v>
      </c>
      <c r="C476" s="255" t="s">
        <v>354</v>
      </c>
      <c r="D476" s="258" t="s">
        <v>18</v>
      </c>
      <c r="E476" s="359">
        <f t="shared" si="566"/>
        <v>4</v>
      </c>
      <c r="F476" s="359">
        <v>4</v>
      </c>
      <c r="G476" s="359"/>
      <c r="H476" s="359">
        <v>0</v>
      </c>
      <c r="I476" s="359">
        <f t="shared" si="548"/>
        <v>4</v>
      </c>
      <c r="J476" s="359">
        <v>4</v>
      </c>
      <c r="K476" s="359"/>
      <c r="L476" s="359">
        <v>0</v>
      </c>
      <c r="M476" s="359">
        <f t="shared" si="550"/>
        <v>4</v>
      </c>
      <c r="N476" s="359">
        <v>4</v>
      </c>
      <c r="O476" s="359"/>
      <c r="P476" s="359">
        <v>0</v>
      </c>
      <c r="Q476" s="359">
        <f t="shared" si="552"/>
        <v>4</v>
      </c>
      <c r="R476" s="359">
        <v>4</v>
      </c>
      <c r="S476" s="359"/>
      <c r="T476" s="359">
        <v>0</v>
      </c>
    </row>
    <row r="477" spans="1:20" s="363" customFormat="1" ht="48" customHeight="1">
      <c r="A477" s="263"/>
      <c r="B477" s="255" t="s">
        <v>642</v>
      </c>
      <c r="C477" s="255" t="s">
        <v>675</v>
      </c>
      <c r="D477" s="256" t="s">
        <v>479</v>
      </c>
      <c r="E477" s="257">
        <f t="shared" si="566"/>
        <v>540</v>
      </c>
      <c r="F477" s="257">
        <v>530</v>
      </c>
      <c r="G477" s="257">
        <v>0</v>
      </c>
      <c r="H477" s="257">
        <v>10</v>
      </c>
      <c r="I477" s="257">
        <f t="shared" si="548"/>
        <v>540</v>
      </c>
      <c r="J477" s="257">
        <v>530</v>
      </c>
      <c r="K477" s="257">
        <v>0</v>
      </c>
      <c r="L477" s="257">
        <v>10</v>
      </c>
      <c r="M477" s="257">
        <f t="shared" si="550"/>
        <v>540</v>
      </c>
      <c r="N477" s="257">
        <v>530</v>
      </c>
      <c r="O477" s="257">
        <v>0</v>
      </c>
      <c r="P477" s="257">
        <v>10</v>
      </c>
      <c r="Q477" s="257">
        <f t="shared" si="552"/>
        <v>540</v>
      </c>
      <c r="R477" s="257">
        <v>530</v>
      </c>
      <c r="S477" s="257">
        <v>0</v>
      </c>
      <c r="T477" s="257">
        <v>10</v>
      </c>
    </row>
    <row r="478" spans="1:20" s="363" customFormat="1" ht="24" customHeight="1">
      <c r="A478" s="263"/>
      <c r="B478" s="365" t="s">
        <v>354</v>
      </c>
      <c r="C478" s="255" t="s">
        <v>354</v>
      </c>
      <c r="D478" s="258" t="s">
        <v>16</v>
      </c>
      <c r="E478" s="359">
        <f t="shared" si="566"/>
        <v>75</v>
      </c>
      <c r="F478" s="359">
        <f t="shared" ref="F478:H478" si="611">F479+F480</f>
        <v>65</v>
      </c>
      <c r="G478" s="359">
        <f t="shared" si="611"/>
        <v>0</v>
      </c>
      <c r="H478" s="359">
        <f t="shared" si="611"/>
        <v>10</v>
      </c>
      <c r="I478" s="359">
        <f t="shared" si="548"/>
        <v>75</v>
      </c>
      <c r="J478" s="359">
        <f t="shared" ref="J478:L478" si="612">J479+J480</f>
        <v>65</v>
      </c>
      <c r="K478" s="359">
        <f t="shared" si="612"/>
        <v>0</v>
      </c>
      <c r="L478" s="359">
        <f t="shared" si="612"/>
        <v>10</v>
      </c>
      <c r="M478" s="359">
        <f t="shared" si="550"/>
        <v>75</v>
      </c>
      <c r="N478" s="359">
        <f t="shared" ref="N478:P478" si="613">N479+N480</f>
        <v>65</v>
      </c>
      <c r="O478" s="359">
        <f t="shared" si="613"/>
        <v>0</v>
      </c>
      <c r="P478" s="359">
        <f t="shared" si="613"/>
        <v>10</v>
      </c>
      <c r="Q478" s="359">
        <f t="shared" si="552"/>
        <v>75</v>
      </c>
      <c r="R478" s="359">
        <f t="shared" ref="R478:T478" si="614">R479+R480</f>
        <v>65</v>
      </c>
      <c r="S478" s="359">
        <f t="shared" si="614"/>
        <v>0</v>
      </c>
      <c r="T478" s="359">
        <f t="shared" si="614"/>
        <v>10</v>
      </c>
    </row>
    <row r="479" spans="1:20" s="363" customFormat="1" ht="24" customHeight="1">
      <c r="A479" s="263"/>
      <c r="B479" s="365" t="s">
        <v>354</v>
      </c>
      <c r="C479" s="255" t="s">
        <v>354</v>
      </c>
      <c r="D479" s="258" t="s">
        <v>17</v>
      </c>
      <c r="E479" s="359">
        <f t="shared" si="566"/>
        <v>50</v>
      </c>
      <c r="F479" s="359">
        <v>50</v>
      </c>
      <c r="G479" s="359"/>
      <c r="H479" s="359">
        <v>0</v>
      </c>
      <c r="I479" s="359">
        <f t="shared" si="548"/>
        <v>50</v>
      </c>
      <c r="J479" s="359">
        <v>50</v>
      </c>
      <c r="K479" s="359"/>
      <c r="L479" s="359">
        <v>0</v>
      </c>
      <c r="M479" s="359">
        <f t="shared" si="550"/>
        <v>50</v>
      </c>
      <c r="N479" s="359">
        <v>50</v>
      </c>
      <c r="O479" s="359"/>
      <c r="P479" s="359">
        <v>0</v>
      </c>
      <c r="Q479" s="359">
        <f t="shared" si="552"/>
        <v>50</v>
      </c>
      <c r="R479" s="359">
        <v>50</v>
      </c>
      <c r="S479" s="359"/>
      <c r="T479" s="359">
        <v>0</v>
      </c>
    </row>
    <row r="480" spans="1:20" s="363" customFormat="1" ht="24" customHeight="1">
      <c r="A480" s="263"/>
      <c r="B480" s="365" t="s">
        <v>354</v>
      </c>
      <c r="C480" s="255" t="s">
        <v>354</v>
      </c>
      <c r="D480" s="258" t="s">
        <v>18</v>
      </c>
      <c r="E480" s="359">
        <f t="shared" si="566"/>
        <v>25</v>
      </c>
      <c r="F480" s="359">
        <v>15</v>
      </c>
      <c r="G480" s="359"/>
      <c r="H480" s="359">
        <v>10</v>
      </c>
      <c r="I480" s="359">
        <f t="shared" si="548"/>
        <v>25</v>
      </c>
      <c r="J480" s="359">
        <v>15</v>
      </c>
      <c r="K480" s="359"/>
      <c r="L480" s="359">
        <v>10</v>
      </c>
      <c r="M480" s="359">
        <f t="shared" si="550"/>
        <v>25</v>
      </c>
      <c r="N480" s="359">
        <v>15</v>
      </c>
      <c r="O480" s="359"/>
      <c r="P480" s="359">
        <v>10</v>
      </c>
      <c r="Q480" s="359">
        <f t="shared" si="552"/>
        <v>25</v>
      </c>
      <c r="R480" s="359">
        <v>15</v>
      </c>
      <c r="S480" s="359"/>
      <c r="T480" s="359">
        <v>10</v>
      </c>
    </row>
    <row r="481" spans="1:20" s="363" customFormat="1" ht="39" customHeight="1">
      <c r="A481" s="263"/>
      <c r="B481" s="255" t="s">
        <v>643</v>
      </c>
      <c r="C481" s="255" t="s">
        <v>676</v>
      </c>
      <c r="D481" s="256" t="s">
        <v>480</v>
      </c>
      <c r="E481" s="257">
        <f t="shared" si="566"/>
        <v>910</v>
      </c>
      <c r="F481" s="257">
        <v>870</v>
      </c>
      <c r="G481" s="257">
        <v>0</v>
      </c>
      <c r="H481" s="257">
        <v>40</v>
      </c>
      <c r="I481" s="257">
        <f t="shared" si="548"/>
        <v>910</v>
      </c>
      <c r="J481" s="257">
        <v>870</v>
      </c>
      <c r="K481" s="257">
        <v>0</v>
      </c>
      <c r="L481" s="257">
        <v>40</v>
      </c>
      <c r="M481" s="257">
        <f t="shared" si="550"/>
        <v>910</v>
      </c>
      <c r="N481" s="257">
        <v>870</v>
      </c>
      <c r="O481" s="257">
        <v>0</v>
      </c>
      <c r="P481" s="257">
        <v>40</v>
      </c>
      <c r="Q481" s="257">
        <f t="shared" si="552"/>
        <v>910</v>
      </c>
      <c r="R481" s="257">
        <v>870</v>
      </c>
      <c r="S481" s="257">
        <v>0</v>
      </c>
      <c r="T481" s="257">
        <v>40</v>
      </c>
    </row>
    <row r="482" spans="1:20" s="363" customFormat="1" ht="24" customHeight="1">
      <c r="A482" s="263"/>
      <c r="B482" s="365" t="s">
        <v>354</v>
      </c>
      <c r="C482" s="255" t="s">
        <v>354</v>
      </c>
      <c r="D482" s="258" t="s">
        <v>16</v>
      </c>
      <c r="E482" s="359">
        <f t="shared" si="566"/>
        <v>95</v>
      </c>
      <c r="F482" s="359">
        <f t="shared" ref="F482:H482" si="615">F483+F484</f>
        <v>95</v>
      </c>
      <c r="G482" s="359">
        <f t="shared" si="615"/>
        <v>0</v>
      </c>
      <c r="H482" s="359">
        <f t="shared" si="615"/>
        <v>0</v>
      </c>
      <c r="I482" s="359">
        <f t="shared" ref="I482:I545" si="616">J482+K482+L482</f>
        <v>95</v>
      </c>
      <c r="J482" s="359">
        <f t="shared" ref="J482:L482" si="617">J483+J484</f>
        <v>95</v>
      </c>
      <c r="K482" s="359">
        <f t="shared" si="617"/>
        <v>0</v>
      </c>
      <c r="L482" s="359">
        <f t="shared" si="617"/>
        <v>0</v>
      </c>
      <c r="M482" s="359">
        <f t="shared" ref="M482:M545" si="618">N482+O482+P482</f>
        <v>95</v>
      </c>
      <c r="N482" s="359">
        <f t="shared" ref="N482:P482" si="619">N483+N484</f>
        <v>95</v>
      </c>
      <c r="O482" s="359">
        <f t="shared" si="619"/>
        <v>0</v>
      </c>
      <c r="P482" s="359">
        <f t="shared" si="619"/>
        <v>0</v>
      </c>
      <c r="Q482" s="359">
        <f t="shared" ref="Q482:Q545" si="620">R482+S482+T482</f>
        <v>95</v>
      </c>
      <c r="R482" s="359">
        <f t="shared" ref="R482:T482" si="621">R483+R484</f>
        <v>95</v>
      </c>
      <c r="S482" s="359">
        <f t="shared" si="621"/>
        <v>0</v>
      </c>
      <c r="T482" s="359">
        <f t="shared" si="621"/>
        <v>0</v>
      </c>
    </row>
    <row r="483" spans="1:20" s="363" customFormat="1" ht="24" customHeight="1">
      <c r="A483" s="263"/>
      <c r="B483" s="365" t="s">
        <v>354</v>
      </c>
      <c r="C483" s="255" t="s">
        <v>354</v>
      </c>
      <c r="D483" s="258" t="s">
        <v>17</v>
      </c>
      <c r="E483" s="359">
        <f t="shared" si="566"/>
        <v>66</v>
      </c>
      <c r="F483" s="359">
        <v>66</v>
      </c>
      <c r="G483" s="359"/>
      <c r="H483" s="359">
        <v>0</v>
      </c>
      <c r="I483" s="359">
        <f t="shared" si="616"/>
        <v>66</v>
      </c>
      <c r="J483" s="359">
        <v>66</v>
      </c>
      <c r="K483" s="359"/>
      <c r="L483" s="359">
        <v>0</v>
      </c>
      <c r="M483" s="359">
        <f t="shared" si="618"/>
        <v>66</v>
      </c>
      <c r="N483" s="359">
        <v>66</v>
      </c>
      <c r="O483" s="359"/>
      <c r="P483" s="359">
        <v>0</v>
      </c>
      <c r="Q483" s="359">
        <f t="shared" si="620"/>
        <v>66</v>
      </c>
      <c r="R483" s="359">
        <v>66</v>
      </c>
      <c r="S483" s="359"/>
      <c r="T483" s="359">
        <v>0</v>
      </c>
    </row>
    <row r="484" spans="1:20" s="363" customFormat="1" ht="24" customHeight="1">
      <c r="A484" s="263"/>
      <c r="B484" s="365" t="s">
        <v>354</v>
      </c>
      <c r="C484" s="255" t="s">
        <v>354</v>
      </c>
      <c r="D484" s="258" t="s">
        <v>18</v>
      </c>
      <c r="E484" s="359">
        <f t="shared" si="566"/>
        <v>29</v>
      </c>
      <c r="F484" s="359">
        <v>29</v>
      </c>
      <c r="G484" s="359"/>
      <c r="H484" s="359"/>
      <c r="I484" s="359">
        <f t="shared" si="616"/>
        <v>29</v>
      </c>
      <c r="J484" s="359">
        <v>29</v>
      </c>
      <c r="K484" s="359"/>
      <c r="L484" s="359"/>
      <c r="M484" s="359">
        <f t="shared" si="618"/>
        <v>29</v>
      </c>
      <c r="N484" s="359">
        <v>29</v>
      </c>
      <c r="O484" s="359"/>
      <c r="P484" s="359"/>
      <c r="Q484" s="359">
        <f t="shared" si="620"/>
        <v>29</v>
      </c>
      <c r="R484" s="359">
        <v>29</v>
      </c>
      <c r="S484" s="359"/>
      <c r="T484" s="359"/>
    </row>
    <row r="485" spans="1:20" s="363" customFormat="1" ht="37.5" customHeight="1">
      <c r="A485" s="263"/>
      <c r="B485" s="255" t="s">
        <v>415</v>
      </c>
      <c r="C485" s="255">
        <v>10.199999999999999</v>
      </c>
      <c r="D485" s="292" t="s">
        <v>746</v>
      </c>
      <c r="E485" s="260">
        <f t="shared" si="566"/>
        <v>13146</v>
      </c>
      <c r="F485" s="260">
        <f>4470+1520+1860-526+5927-105</f>
        <v>13146</v>
      </c>
      <c r="G485" s="260">
        <v>0</v>
      </c>
      <c r="H485" s="260"/>
      <c r="I485" s="260">
        <f t="shared" si="616"/>
        <v>13146</v>
      </c>
      <c r="J485" s="260">
        <f>4470+1520+1860-526+5927-105</f>
        <v>13146</v>
      </c>
      <c r="K485" s="260">
        <v>0</v>
      </c>
      <c r="L485" s="260">
        <v>0</v>
      </c>
      <c r="M485" s="260">
        <f t="shared" si="618"/>
        <v>13146</v>
      </c>
      <c r="N485" s="260">
        <f>4470+1520+1860-526+5927-105</f>
        <v>13146</v>
      </c>
      <c r="O485" s="260">
        <v>0</v>
      </c>
      <c r="P485" s="260">
        <v>0</v>
      </c>
      <c r="Q485" s="260">
        <f t="shared" si="620"/>
        <v>13146</v>
      </c>
      <c r="R485" s="260">
        <f>4470+1520+1860-526+5927-105</f>
        <v>13146</v>
      </c>
      <c r="S485" s="260">
        <v>0</v>
      </c>
      <c r="T485" s="260">
        <v>0</v>
      </c>
    </row>
    <row r="486" spans="1:20" s="363" customFormat="1" ht="55.5" customHeight="1">
      <c r="A486" s="246"/>
      <c r="B486" s="266" t="s">
        <v>482</v>
      </c>
      <c r="C486" s="266" t="s">
        <v>151</v>
      </c>
      <c r="D486" s="252" t="s">
        <v>738</v>
      </c>
      <c r="E486" s="253">
        <f t="shared" si="566"/>
        <v>26303</v>
      </c>
      <c r="F486" s="253">
        <f>F490+F491+F595</f>
        <v>19111</v>
      </c>
      <c r="G486" s="253">
        <f>G490+G491+G595</f>
        <v>0</v>
      </c>
      <c r="H486" s="253">
        <f>H490+H491+H595</f>
        <v>7192</v>
      </c>
      <c r="I486" s="253">
        <f t="shared" si="616"/>
        <v>26303</v>
      </c>
      <c r="J486" s="253">
        <f>J490+J491+J595</f>
        <v>19111</v>
      </c>
      <c r="K486" s="253">
        <f>K490+K491+K595</f>
        <v>0</v>
      </c>
      <c r="L486" s="253">
        <f>L490+L491+L595</f>
        <v>7192</v>
      </c>
      <c r="M486" s="253">
        <f t="shared" si="618"/>
        <v>26303</v>
      </c>
      <c r="N486" s="253">
        <f>N490+N491+N595</f>
        <v>19111</v>
      </c>
      <c r="O486" s="253">
        <f>O490+O491+O595</f>
        <v>0</v>
      </c>
      <c r="P486" s="253">
        <f>P490+P491+P595</f>
        <v>7192</v>
      </c>
      <c r="Q486" s="253">
        <f t="shared" si="620"/>
        <v>26303</v>
      </c>
      <c r="R486" s="253">
        <f>R490+R491+R595</f>
        <v>19111</v>
      </c>
      <c r="S486" s="253">
        <f>S490+S491+S595</f>
        <v>0</v>
      </c>
      <c r="T486" s="253">
        <f>T490+T491+T595</f>
        <v>7192</v>
      </c>
    </row>
    <row r="487" spans="1:20" s="363" customFormat="1" ht="24" customHeight="1">
      <c r="A487" s="263"/>
      <c r="B487" s="364" t="s">
        <v>354</v>
      </c>
      <c r="C487" s="267" t="s">
        <v>354</v>
      </c>
      <c r="D487" s="254" t="s">
        <v>27</v>
      </c>
      <c r="E487" s="358">
        <f t="shared" si="566"/>
        <v>1990</v>
      </c>
      <c r="F487" s="358">
        <f t="shared" ref="F487:H487" si="622">F488+F489</f>
        <v>1513</v>
      </c>
      <c r="G487" s="358">
        <f t="shared" si="622"/>
        <v>0</v>
      </c>
      <c r="H487" s="358">
        <f t="shared" si="622"/>
        <v>477</v>
      </c>
      <c r="I487" s="358">
        <f t="shared" si="616"/>
        <v>1990</v>
      </c>
      <c r="J487" s="358">
        <f t="shared" ref="J487:L487" si="623">J488+J489</f>
        <v>1513</v>
      </c>
      <c r="K487" s="358">
        <f t="shared" si="623"/>
        <v>0</v>
      </c>
      <c r="L487" s="358">
        <f t="shared" si="623"/>
        <v>477</v>
      </c>
      <c r="M487" s="358">
        <f t="shared" si="618"/>
        <v>1990</v>
      </c>
      <c r="N487" s="358">
        <f t="shared" ref="N487:P487" si="624">N488+N489</f>
        <v>1513</v>
      </c>
      <c r="O487" s="358">
        <f t="shared" si="624"/>
        <v>0</v>
      </c>
      <c r="P487" s="358">
        <f t="shared" si="624"/>
        <v>477</v>
      </c>
      <c r="Q487" s="358">
        <f t="shared" si="620"/>
        <v>1990</v>
      </c>
      <c r="R487" s="358">
        <f t="shared" ref="R487:T487" si="625">R488+R489</f>
        <v>1513</v>
      </c>
      <c r="S487" s="358">
        <f t="shared" si="625"/>
        <v>0</v>
      </c>
      <c r="T487" s="358">
        <f t="shared" si="625"/>
        <v>477</v>
      </c>
    </row>
    <row r="488" spans="1:20" s="363" customFormat="1" ht="24" customHeight="1">
      <c r="A488" s="263"/>
      <c r="B488" s="364" t="s">
        <v>354</v>
      </c>
      <c r="C488" s="267" t="s">
        <v>354</v>
      </c>
      <c r="D488" s="254" t="s">
        <v>17</v>
      </c>
      <c r="E488" s="358">
        <f t="shared" si="566"/>
        <v>1418</v>
      </c>
      <c r="F488" s="358">
        <f t="shared" ref="F488:H489" si="626">F493+F597</f>
        <v>1321</v>
      </c>
      <c r="G488" s="358">
        <f t="shared" si="626"/>
        <v>0</v>
      </c>
      <c r="H488" s="358">
        <f t="shared" si="626"/>
        <v>97</v>
      </c>
      <c r="I488" s="358">
        <f t="shared" si="616"/>
        <v>1418</v>
      </c>
      <c r="J488" s="358">
        <f t="shared" ref="J488:L489" si="627">J493+J597</f>
        <v>1321</v>
      </c>
      <c r="K488" s="358">
        <f t="shared" si="627"/>
        <v>0</v>
      </c>
      <c r="L488" s="358">
        <f t="shared" si="627"/>
        <v>97</v>
      </c>
      <c r="M488" s="358">
        <f t="shared" si="618"/>
        <v>1418</v>
      </c>
      <c r="N488" s="358">
        <f t="shared" ref="N488:P489" si="628">N493+N597</f>
        <v>1321</v>
      </c>
      <c r="O488" s="358">
        <f t="shared" si="628"/>
        <v>0</v>
      </c>
      <c r="P488" s="358">
        <f t="shared" si="628"/>
        <v>97</v>
      </c>
      <c r="Q488" s="358">
        <f t="shared" si="620"/>
        <v>1418</v>
      </c>
      <c r="R488" s="358">
        <f t="shared" ref="R488:T489" si="629">R493+R597</f>
        <v>1321</v>
      </c>
      <c r="S488" s="358">
        <f t="shared" si="629"/>
        <v>0</v>
      </c>
      <c r="T488" s="358">
        <f t="shared" si="629"/>
        <v>97</v>
      </c>
    </row>
    <row r="489" spans="1:20" s="363" customFormat="1" ht="24" customHeight="1">
      <c r="A489" s="263"/>
      <c r="B489" s="364" t="s">
        <v>354</v>
      </c>
      <c r="C489" s="267" t="s">
        <v>354</v>
      </c>
      <c r="D489" s="254" t="s">
        <v>18</v>
      </c>
      <c r="E489" s="358">
        <f t="shared" si="566"/>
        <v>572</v>
      </c>
      <c r="F489" s="358">
        <f t="shared" si="626"/>
        <v>192</v>
      </c>
      <c r="G489" s="358">
        <f t="shared" si="626"/>
        <v>0</v>
      </c>
      <c r="H489" s="358">
        <f t="shared" si="626"/>
        <v>380</v>
      </c>
      <c r="I489" s="358">
        <f t="shared" si="616"/>
        <v>572</v>
      </c>
      <c r="J489" s="358">
        <f t="shared" si="627"/>
        <v>192</v>
      </c>
      <c r="K489" s="358">
        <f t="shared" si="627"/>
        <v>0</v>
      </c>
      <c r="L489" s="358">
        <f t="shared" si="627"/>
        <v>380</v>
      </c>
      <c r="M489" s="358">
        <f t="shared" si="618"/>
        <v>572</v>
      </c>
      <c r="N489" s="358">
        <f t="shared" si="628"/>
        <v>192</v>
      </c>
      <c r="O489" s="358">
        <f t="shared" si="628"/>
        <v>0</v>
      </c>
      <c r="P489" s="358">
        <f t="shared" si="628"/>
        <v>380</v>
      </c>
      <c r="Q489" s="358">
        <f t="shared" si="620"/>
        <v>572</v>
      </c>
      <c r="R489" s="358">
        <f t="shared" si="629"/>
        <v>192</v>
      </c>
      <c r="S489" s="358">
        <f t="shared" si="629"/>
        <v>0</v>
      </c>
      <c r="T489" s="358">
        <f t="shared" si="629"/>
        <v>380</v>
      </c>
    </row>
    <row r="490" spans="1:20" s="363" customFormat="1" ht="33" customHeight="1">
      <c r="A490" s="263"/>
      <c r="B490" s="255" t="s">
        <v>483</v>
      </c>
      <c r="C490" s="255">
        <v>11.1</v>
      </c>
      <c r="D490" s="256" t="s">
        <v>739</v>
      </c>
      <c r="E490" s="255">
        <f t="shared" si="566"/>
        <v>303</v>
      </c>
      <c r="F490" s="255">
        <f>355-12-40</f>
        <v>303</v>
      </c>
      <c r="G490" s="256"/>
      <c r="H490" s="255"/>
      <c r="I490" s="255">
        <f t="shared" si="616"/>
        <v>303</v>
      </c>
      <c r="J490" s="255">
        <f>355-12-40</f>
        <v>303</v>
      </c>
      <c r="K490" s="256"/>
      <c r="L490" s="255"/>
      <c r="M490" s="255">
        <f t="shared" si="618"/>
        <v>303</v>
      </c>
      <c r="N490" s="255">
        <f>355-12-40</f>
        <v>303</v>
      </c>
      <c r="O490" s="256"/>
      <c r="P490" s="255"/>
      <c r="Q490" s="255">
        <f t="shared" si="620"/>
        <v>303</v>
      </c>
      <c r="R490" s="255">
        <f>355-12-40</f>
        <v>303</v>
      </c>
      <c r="S490" s="256"/>
      <c r="T490" s="255"/>
    </row>
    <row r="491" spans="1:20" s="363" customFormat="1" ht="36" customHeight="1">
      <c r="A491" s="263"/>
      <c r="B491" s="255" t="s">
        <v>484</v>
      </c>
      <c r="C491" s="255">
        <v>11.2</v>
      </c>
      <c r="D491" s="256" t="s">
        <v>740</v>
      </c>
      <c r="E491" s="257">
        <f t="shared" si="566"/>
        <v>13158</v>
      </c>
      <c r="F491" s="257">
        <f>F495+F499+F503+F507+F511+F515+F519+F523+F527+F531+F535+F539+F543+F547+F551+F555+F559+F563+F567+F571+F575+F579+F583+F587+F591</f>
        <v>8966</v>
      </c>
      <c r="G491" s="257">
        <f t="shared" ref="G491:H491" si="630">G495+G499+G503+G507+G511+G515+G519+G523+G527+G531+G535+G539+G543+G547+G551+G555+G559+G563+G567+G571+G575+G579+G583+G587+G591</f>
        <v>0</v>
      </c>
      <c r="H491" s="257">
        <f t="shared" si="630"/>
        <v>4192</v>
      </c>
      <c r="I491" s="257">
        <f t="shared" si="616"/>
        <v>13158</v>
      </c>
      <c r="J491" s="257">
        <f>J495+J499+J503+J507+J511+J515+J519+J523+J527+J531+J535+J539+J543+J547+J551+J555+J559+J563+J567+J571+J575+J579+J583+J587+J591</f>
        <v>8966</v>
      </c>
      <c r="K491" s="257">
        <f t="shared" ref="K491:L491" si="631">K495+K499+K503+K507+K511+K515+K519+K523+K527+K531+K535+K539+K543+K547+K551+K555+K559+K563+K567+K571+K575+K579+K583+K587+K591</f>
        <v>0</v>
      </c>
      <c r="L491" s="257">
        <f t="shared" si="631"/>
        <v>4192</v>
      </c>
      <c r="M491" s="257">
        <f t="shared" si="618"/>
        <v>13158</v>
      </c>
      <c r="N491" s="257">
        <f>N495+N499+N503+N507+N511+N515+N519+N523+N527+N531+N535+N539+N543+N547+N551+N555+N559+N563+N567+N571+N575+N579+N583+N587+N591</f>
        <v>8966</v>
      </c>
      <c r="O491" s="257">
        <f t="shared" ref="O491:P491" si="632">O495+O499+O503+O507+O511+O515+O519+O523+O527+O531+O535+O539+O543+O547+O551+O555+O559+O563+O567+O571+O575+O579+O583+O587+O591</f>
        <v>0</v>
      </c>
      <c r="P491" s="257">
        <f t="shared" si="632"/>
        <v>4192</v>
      </c>
      <c r="Q491" s="257">
        <f t="shared" si="620"/>
        <v>13158</v>
      </c>
      <c r="R491" s="257">
        <f>R495+R499+R503+R507+R511+R515+R519+R523+R527+R531+R535+R539+R543+R547+R551+R555+R559+R563+R567+R571+R575+R579+R583+R587+R591</f>
        <v>8966</v>
      </c>
      <c r="S491" s="257">
        <f t="shared" ref="S491:T491" si="633">S495+S499+S503+S507+S511+S515+S519+S523+S527+S531+S535+S539+S543+S547+S551+S555+S559+S563+S567+S571+S575+S579+S583+S587+S591</f>
        <v>0</v>
      </c>
      <c r="T491" s="257">
        <f t="shared" si="633"/>
        <v>4192</v>
      </c>
    </row>
    <row r="492" spans="1:20" s="363" customFormat="1" ht="24" customHeight="1">
      <c r="A492" s="263"/>
      <c r="B492" s="365" t="s">
        <v>354</v>
      </c>
      <c r="C492" s="255" t="s">
        <v>354</v>
      </c>
      <c r="D492" s="258" t="s">
        <v>16</v>
      </c>
      <c r="E492" s="359">
        <f t="shared" si="566"/>
        <v>1610</v>
      </c>
      <c r="F492" s="359">
        <f t="shared" ref="F492:H492" si="634">F493+F494</f>
        <v>1225</v>
      </c>
      <c r="G492" s="359">
        <f t="shared" si="634"/>
        <v>0</v>
      </c>
      <c r="H492" s="359">
        <f t="shared" si="634"/>
        <v>385</v>
      </c>
      <c r="I492" s="359">
        <f>J492+K492+L492</f>
        <v>1610</v>
      </c>
      <c r="J492" s="359">
        <f t="shared" ref="J492:L492" si="635">J493+J494</f>
        <v>1225</v>
      </c>
      <c r="K492" s="359">
        <f t="shared" si="635"/>
        <v>0</v>
      </c>
      <c r="L492" s="359">
        <f t="shared" si="635"/>
        <v>385</v>
      </c>
      <c r="M492" s="359">
        <f>N492+O492+P492</f>
        <v>1610</v>
      </c>
      <c r="N492" s="359">
        <f t="shared" ref="N492:P492" si="636">N493+N494</f>
        <v>1225</v>
      </c>
      <c r="O492" s="359">
        <f t="shared" si="636"/>
        <v>0</v>
      </c>
      <c r="P492" s="359">
        <f t="shared" si="636"/>
        <v>385</v>
      </c>
      <c r="Q492" s="359">
        <f>R492+S492+T492</f>
        <v>1610</v>
      </c>
      <c r="R492" s="359">
        <f t="shared" ref="R492:T492" si="637">R493+R494</f>
        <v>1225</v>
      </c>
      <c r="S492" s="359">
        <f t="shared" si="637"/>
        <v>0</v>
      </c>
      <c r="T492" s="359">
        <f t="shared" si="637"/>
        <v>385</v>
      </c>
    </row>
    <row r="493" spans="1:20" s="363" customFormat="1" ht="24" customHeight="1">
      <c r="A493" s="263"/>
      <c r="B493" s="365" t="s">
        <v>354</v>
      </c>
      <c r="C493" s="255" t="s">
        <v>354</v>
      </c>
      <c r="D493" s="258" t="s">
        <v>17</v>
      </c>
      <c r="E493" s="359">
        <f t="shared" si="566"/>
        <v>1180</v>
      </c>
      <c r="F493" s="359">
        <f>F497+F501+F505+F509+F513+F517+F521+F525+F529+F533+F537+F541+F545+F549+F553+F557+F561+F565+F569+F573+F577+F581+F585+F589+F593</f>
        <v>1083</v>
      </c>
      <c r="G493" s="359">
        <f t="shared" ref="G493:H494" si="638">G497+G501+G505+G509+G513+G517+G521+G525+G529+G533+G537+G541+G545+G549+G553+G557+G561+G565+G569+G573+G577+G581+G585+G589+G593</f>
        <v>0</v>
      </c>
      <c r="H493" s="359">
        <f t="shared" si="638"/>
        <v>97</v>
      </c>
      <c r="I493" s="359">
        <f t="shared" ref="I493:I494" si="639">J493+K493+L493</f>
        <v>1180</v>
      </c>
      <c r="J493" s="359">
        <f>J497+J501+J505+J509+J513+J517+J521+J525+J529+J533+J537+J541+J545+J549+J553+J557+J561+J565+J569+J573+J577+J581+J585+J589+J593</f>
        <v>1083</v>
      </c>
      <c r="K493" s="359">
        <f t="shared" ref="K493:L494" si="640">K497+K501+K505+K509+K513+K517+K521+K525+K529+K533+K537+K541+K545+K549+K553+K557+K561+K565+K569+K573+K577+K581+K585+K589+K593</f>
        <v>0</v>
      </c>
      <c r="L493" s="359">
        <f t="shared" si="640"/>
        <v>97</v>
      </c>
      <c r="M493" s="359">
        <f t="shared" ref="M493:M494" si="641">N493+O493+P493</f>
        <v>1180</v>
      </c>
      <c r="N493" s="359">
        <f>N497+N501+N505+N509+N513+N517+N521+N525+N529+N533+N537+N541+N545+N549+N553+N557+N561+N565+N569+N573+N577+N581+N585+N589+N593</f>
        <v>1083</v>
      </c>
      <c r="O493" s="359">
        <f t="shared" ref="O493:P494" si="642">O497+O501+O505+O509+O513+O517+O521+O525+O529+O533+O537+O541+O545+O549+O553+O557+O561+O565+O569+O573+O577+O581+O585+O589+O593</f>
        <v>0</v>
      </c>
      <c r="P493" s="359">
        <f t="shared" si="642"/>
        <v>97</v>
      </c>
      <c r="Q493" s="359">
        <f t="shared" ref="Q493:Q494" si="643">R493+S493+T493</f>
        <v>1180</v>
      </c>
      <c r="R493" s="359">
        <f>R497+R501+R505+R509+R513+R517+R521+R525+R529+R533+R537+R541+R545+R549+R553+R557+R561+R565+R569+R573+R577+R581+R585+R589+R593</f>
        <v>1083</v>
      </c>
      <c r="S493" s="359">
        <f t="shared" ref="S493:T494" si="644">S497+S501+S505+S509+S513+S517+S521+S525+S529+S533+S537+S541+S545+S549+S553+S557+S561+S565+S569+S573+S577+S581+S585+S589+S593</f>
        <v>0</v>
      </c>
      <c r="T493" s="359">
        <f t="shared" si="644"/>
        <v>97</v>
      </c>
    </row>
    <row r="494" spans="1:20" s="363" customFormat="1" ht="24" customHeight="1">
      <c r="A494" s="263"/>
      <c r="B494" s="365" t="s">
        <v>354</v>
      </c>
      <c r="C494" s="255" t="s">
        <v>354</v>
      </c>
      <c r="D494" s="258" t="s">
        <v>18</v>
      </c>
      <c r="E494" s="359">
        <f t="shared" si="566"/>
        <v>430</v>
      </c>
      <c r="F494" s="359">
        <f>F498+F502+F506+F510+F514+F518+F522+F526+F530+F534+F538+F542+F546+F550+F554+F558+F562+F566+F570+F574+F578+F582+F586+F590+F594</f>
        <v>142</v>
      </c>
      <c r="G494" s="359">
        <f t="shared" si="638"/>
        <v>0</v>
      </c>
      <c r="H494" s="359">
        <f t="shared" si="638"/>
        <v>288</v>
      </c>
      <c r="I494" s="359">
        <f t="shared" si="639"/>
        <v>430</v>
      </c>
      <c r="J494" s="359">
        <f>J498+J502+J506+J510+J514+J518+J522+J526+J530+J534+J538+J542+J546+J550+J554+J558+J562+J566+J570+J574+J578+J582+J586+J590+J594</f>
        <v>142</v>
      </c>
      <c r="K494" s="359">
        <f t="shared" si="640"/>
        <v>0</v>
      </c>
      <c r="L494" s="359">
        <f t="shared" si="640"/>
        <v>288</v>
      </c>
      <c r="M494" s="359">
        <f t="shared" si="641"/>
        <v>430</v>
      </c>
      <c r="N494" s="359">
        <f>N498+N502+N506+N510+N514+N518+N522+N526+N530+N534+N538+N542+N546+N550+N554+N558+N562+N566+N570+N574+N578+N582+N586+N590+N594</f>
        <v>142</v>
      </c>
      <c r="O494" s="359">
        <f t="shared" si="642"/>
        <v>0</v>
      </c>
      <c r="P494" s="359">
        <f t="shared" si="642"/>
        <v>288</v>
      </c>
      <c r="Q494" s="359">
        <f t="shared" si="643"/>
        <v>430</v>
      </c>
      <c r="R494" s="359">
        <f>R498+R502+R506+R510+R514+R518+R522+R526+R530+R534+R538+R542+R546+R550+R554+R558+R562+R566+R570+R574+R578+R582+R586+R590+R594</f>
        <v>142</v>
      </c>
      <c r="S494" s="359">
        <f t="shared" si="644"/>
        <v>0</v>
      </c>
      <c r="T494" s="359">
        <f t="shared" si="644"/>
        <v>288</v>
      </c>
    </row>
    <row r="495" spans="1:20" s="363" customFormat="1" ht="35.25" customHeight="1">
      <c r="A495" s="263"/>
      <c r="B495" s="255" t="s">
        <v>485</v>
      </c>
      <c r="C495" s="255" t="s">
        <v>691</v>
      </c>
      <c r="D495" s="256" t="s">
        <v>486</v>
      </c>
      <c r="E495" s="257">
        <f t="shared" si="566"/>
        <v>8030</v>
      </c>
      <c r="F495" s="257">
        <f>5760+70</f>
        <v>5830</v>
      </c>
      <c r="G495" s="257"/>
      <c r="H495" s="257">
        <v>2200</v>
      </c>
      <c r="I495" s="257">
        <f t="shared" si="616"/>
        <v>8030</v>
      </c>
      <c r="J495" s="257">
        <f>5760+70</f>
        <v>5830</v>
      </c>
      <c r="K495" s="257"/>
      <c r="L495" s="257">
        <v>2200</v>
      </c>
      <c r="M495" s="257">
        <f t="shared" si="618"/>
        <v>8030</v>
      </c>
      <c r="N495" s="257">
        <f>5760+70</f>
        <v>5830</v>
      </c>
      <c r="O495" s="257"/>
      <c r="P495" s="257">
        <v>2200</v>
      </c>
      <c r="Q495" s="257">
        <f t="shared" si="620"/>
        <v>8030</v>
      </c>
      <c r="R495" s="257">
        <f>5760+70</f>
        <v>5830</v>
      </c>
      <c r="S495" s="257"/>
      <c r="T495" s="257">
        <v>2200</v>
      </c>
    </row>
    <row r="496" spans="1:20" s="363" customFormat="1" ht="24" customHeight="1">
      <c r="A496" s="263"/>
      <c r="B496" s="365" t="s">
        <v>354</v>
      </c>
      <c r="C496" s="255" t="s">
        <v>354</v>
      </c>
      <c r="D496" s="258" t="s">
        <v>16</v>
      </c>
      <c r="E496" s="359">
        <f t="shared" ref="E496:E559" si="645">F496+G496+H496</f>
        <v>961</v>
      </c>
      <c r="F496" s="359">
        <f t="shared" ref="F496:H496" si="646">F497+F498</f>
        <v>667</v>
      </c>
      <c r="G496" s="359">
        <f t="shared" si="646"/>
        <v>0</v>
      </c>
      <c r="H496" s="359">
        <f t="shared" si="646"/>
        <v>294</v>
      </c>
      <c r="I496" s="359">
        <f t="shared" si="616"/>
        <v>961</v>
      </c>
      <c r="J496" s="359">
        <f t="shared" ref="J496:L496" si="647">J497+J498</f>
        <v>667</v>
      </c>
      <c r="K496" s="359">
        <f t="shared" si="647"/>
        <v>0</v>
      </c>
      <c r="L496" s="359">
        <f t="shared" si="647"/>
        <v>294</v>
      </c>
      <c r="M496" s="359">
        <f t="shared" si="618"/>
        <v>961</v>
      </c>
      <c r="N496" s="359">
        <f t="shared" ref="N496:P496" si="648">N497+N498</f>
        <v>667</v>
      </c>
      <c r="O496" s="359">
        <f t="shared" si="648"/>
        <v>0</v>
      </c>
      <c r="P496" s="359">
        <f t="shared" si="648"/>
        <v>294</v>
      </c>
      <c r="Q496" s="359">
        <f t="shared" si="620"/>
        <v>961</v>
      </c>
      <c r="R496" s="359">
        <f t="shared" ref="R496:T496" si="649">R497+R498</f>
        <v>667</v>
      </c>
      <c r="S496" s="359">
        <f t="shared" si="649"/>
        <v>0</v>
      </c>
      <c r="T496" s="359">
        <f t="shared" si="649"/>
        <v>294</v>
      </c>
    </row>
    <row r="497" spans="1:20" s="363" customFormat="1" ht="24" customHeight="1">
      <c r="A497" s="263"/>
      <c r="B497" s="365" t="s">
        <v>354</v>
      </c>
      <c r="C497" s="255" t="s">
        <v>354</v>
      </c>
      <c r="D497" s="258" t="s">
        <v>17</v>
      </c>
      <c r="E497" s="359">
        <f t="shared" si="645"/>
        <v>705</v>
      </c>
      <c r="F497" s="359">
        <f>650+5</f>
        <v>655</v>
      </c>
      <c r="G497" s="359"/>
      <c r="H497" s="359">
        <v>50</v>
      </c>
      <c r="I497" s="359">
        <f t="shared" si="616"/>
        <v>705</v>
      </c>
      <c r="J497" s="359">
        <f>650+5</f>
        <v>655</v>
      </c>
      <c r="K497" s="359"/>
      <c r="L497" s="359">
        <v>50</v>
      </c>
      <c r="M497" s="359">
        <f t="shared" si="618"/>
        <v>705</v>
      </c>
      <c r="N497" s="359">
        <f>650+5</f>
        <v>655</v>
      </c>
      <c r="O497" s="359"/>
      <c r="P497" s="359">
        <v>50</v>
      </c>
      <c r="Q497" s="359">
        <f t="shared" si="620"/>
        <v>705</v>
      </c>
      <c r="R497" s="359">
        <f>650+5</f>
        <v>655</v>
      </c>
      <c r="S497" s="359"/>
      <c r="T497" s="359">
        <v>50</v>
      </c>
    </row>
    <row r="498" spans="1:20" s="363" customFormat="1" ht="24" customHeight="1">
      <c r="A498" s="263"/>
      <c r="B498" s="365" t="s">
        <v>354</v>
      </c>
      <c r="C498" s="255" t="s">
        <v>354</v>
      </c>
      <c r="D498" s="258" t="s">
        <v>18</v>
      </c>
      <c r="E498" s="359">
        <f t="shared" si="645"/>
        <v>256</v>
      </c>
      <c r="F498" s="359">
        <v>12</v>
      </c>
      <c r="G498" s="359"/>
      <c r="H498" s="359">
        <v>244</v>
      </c>
      <c r="I498" s="359">
        <f t="shared" si="616"/>
        <v>256</v>
      </c>
      <c r="J498" s="359">
        <v>12</v>
      </c>
      <c r="K498" s="359"/>
      <c r="L498" s="359">
        <v>244</v>
      </c>
      <c r="M498" s="359">
        <f t="shared" si="618"/>
        <v>256</v>
      </c>
      <c r="N498" s="359">
        <v>12</v>
      </c>
      <c r="O498" s="359"/>
      <c r="P498" s="359">
        <v>244</v>
      </c>
      <c r="Q498" s="359">
        <f t="shared" si="620"/>
        <v>256</v>
      </c>
      <c r="R498" s="359">
        <v>12</v>
      </c>
      <c r="S498" s="359"/>
      <c r="T498" s="359">
        <v>244</v>
      </c>
    </row>
    <row r="499" spans="1:20" s="363" customFormat="1" ht="54.75" customHeight="1">
      <c r="A499" s="263"/>
      <c r="B499" s="255" t="s">
        <v>487</v>
      </c>
      <c r="C499" s="255" t="s">
        <v>692</v>
      </c>
      <c r="D499" s="256" t="s">
        <v>488</v>
      </c>
      <c r="E499" s="257">
        <f t="shared" si="645"/>
        <v>380</v>
      </c>
      <c r="F499" s="257">
        <v>320</v>
      </c>
      <c r="G499" s="257"/>
      <c r="H499" s="257">
        <v>60</v>
      </c>
      <c r="I499" s="257">
        <f t="shared" si="616"/>
        <v>380</v>
      </c>
      <c r="J499" s="257">
        <v>320</v>
      </c>
      <c r="K499" s="257"/>
      <c r="L499" s="257">
        <v>60</v>
      </c>
      <c r="M499" s="257">
        <f t="shared" si="618"/>
        <v>380</v>
      </c>
      <c r="N499" s="257">
        <v>320</v>
      </c>
      <c r="O499" s="257"/>
      <c r="P499" s="257">
        <v>60</v>
      </c>
      <c r="Q499" s="257">
        <f t="shared" si="620"/>
        <v>380</v>
      </c>
      <c r="R499" s="257">
        <v>320</v>
      </c>
      <c r="S499" s="257"/>
      <c r="T499" s="257">
        <v>60</v>
      </c>
    </row>
    <row r="500" spans="1:20" s="363" customFormat="1" ht="24" customHeight="1">
      <c r="A500" s="263"/>
      <c r="B500" s="365" t="s">
        <v>354</v>
      </c>
      <c r="C500" s="255" t="s">
        <v>354</v>
      </c>
      <c r="D500" s="258" t="s">
        <v>16</v>
      </c>
      <c r="E500" s="359">
        <f t="shared" si="645"/>
        <v>46</v>
      </c>
      <c r="F500" s="359">
        <f t="shared" ref="F500:H500" si="650">F501+F502</f>
        <v>46</v>
      </c>
      <c r="G500" s="359">
        <f t="shared" si="650"/>
        <v>0</v>
      </c>
      <c r="H500" s="359">
        <f t="shared" si="650"/>
        <v>0</v>
      </c>
      <c r="I500" s="359">
        <f t="shared" si="616"/>
        <v>46</v>
      </c>
      <c r="J500" s="359">
        <f t="shared" ref="J500:L500" si="651">J501+J502</f>
        <v>46</v>
      </c>
      <c r="K500" s="359">
        <f t="shared" si="651"/>
        <v>0</v>
      </c>
      <c r="L500" s="359">
        <f t="shared" si="651"/>
        <v>0</v>
      </c>
      <c r="M500" s="359">
        <f t="shared" si="618"/>
        <v>46</v>
      </c>
      <c r="N500" s="359">
        <f t="shared" ref="N500:P500" si="652">N501+N502</f>
        <v>46</v>
      </c>
      <c r="O500" s="359">
        <f t="shared" si="652"/>
        <v>0</v>
      </c>
      <c r="P500" s="359">
        <f t="shared" si="652"/>
        <v>0</v>
      </c>
      <c r="Q500" s="359">
        <f t="shared" si="620"/>
        <v>46</v>
      </c>
      <c r="R500" s="359">
        <f t="shared" ref="R500:T500" si="653">R501+R502</f>
        <v>46</v>
      </c>
      <c r="S500" s="359">
        <f t="shared" si="653"/>
        <v>0</v>
      </c>
      <c r="T500" s="359">
        <f t="shared" si="653"/>
        <v>0</v>
      </c>
    </row>
    <row r="501" spans="1:20" s="363" customFormat="1" ht="24" customHeight="1">
      <c r="A501" s="263"/>
      <c r="B501" s="365" t="s">
        <v>354</v>
      </c>
      <c r="C501" s="255" t="s">
        <v>354</v>
      </c>
      <c r="D501" s="258" t="s">
        <v>17</v>
      </c>
      <c r="E501" s="359">
        <f t="shared" si="645"/>
        <v>31</v>
      </c>
      <c r="F501" s="359">
        <v>31</v>
      </c>
      <c r="G501" s="359"/>
      <c r="H501" s="359">
        <v>0</v>
      </c>
      <c r="I501" s="359">
        <f t="shared" si="616"/>
        <v>31</v>
      </c>
      <c r="J501" s="359">
        <v>31</v>
      </c>
      <c r="K501" s="359"/>
      <c r="L501" s="359">
        <v>0</v>
      </c>
      <c r="M501" s="359">
        <f t="shared" si="618"/>
        <v>31</v>
      </c>
      <c r="N501" s="359">
        <v>31</v>
      </c>
      <c r="O501" s="359"/>
      <c r="P501" s="359">
        <v>0</v>
      </c>
      <c r="Q501" s="359">
        <f t="shared" si="620"/>
        <v>31</v>
      </c>
      <c r="R501" s="359">
        <v>31</v>
      </c>
      <c r="S501" s="359"/>
      <c r="T501" s="359">
        <v>0</v>
      </c>
    </row>
    <row r="502" spans="1:20" s="363" customFormat="1" ht="24" customHeight="1">
      <c r="A502" s="263"/>
      <c r="B502" s="365" t="s">
        <v>354</v>
      </c>
      <c r="C502" s="255" t="s">
        <v>354</v>
      </c>
      <c r="D502" s="258" t="s">
        <v>18</v>
      </c>
      <c r="E502" s="359">
        <f t="shared" si="645"/>
        <v>15</v>
      </c>
      <c r="F502" s="359">
        <v>15</v>
      </c>
      <c r="G502" s="359"/>
      <c r="H502" s="359">
        <v>0</v>
      </c>
      <c r="I502" s="359">
        <f t="shared" si="616"/>
        <v>15</v>
      </c>
      <c r="J502" s="359">
        <v>15</v>
      </c>
      <c r="K502" s="359"/>
      <c r="L502" s="359">
        <v>0</v>
      </c>
      <c r="M502" s="359">
        <f t="shared" si="618"/>
        <v>15</v>
      </c>
      <c r="N502" s="359">
        <v>15</v>
      </c>
      <c r="O502" s="359"/>
      <c r="P502" s="359">
        <v>0</v>
      </c>
      <c r="Q502" s="359">
        <f t="shared" si="620"/>
        <v>15</v>
      </c>
      <c r="R502" s="359">
        <v>15</v>
      </c>
      <c r="S502" s="359"/>
      <c r="T502" s="359">
        <v>0</v>
      </c>
    </row>
    <row r="503" spans="1:20" s="363" customFormat="1" ht="38.25" customHeight="1">
      <c r="A503" s="263"/>
      <c r="B503" s="255" t="s">
        <v>489</v>
      </c>
      <c r="C503" s="255" t="s">
        <v>693</v>
      </c>
      <c r="D503" s="256" t="s">
        <v>490</v>
      </c>
      <c r="E503" s="257">
        <f t="shared" si="645"/>
        <v>66</v>
      </c>
      <c r="F503" s="257">
        <v>60</v>
      </c>
      <c r="G503" s="257"/>
      <c r="H503" s="257">
        <v>6</v>
      </c>
      <c r="I503" s="257">
        <f t="shared" si="616"/>
        <v>66</v>
      </c>
      <c r="J503" s="257">
        <v>60</v>
      </c>
      <c r="K503" s="257"/>
      <c r="L503" s="257">
        <v>6</v>
      </c>
      <c r="M503" s="257">
        <f t="shared" si="618"/>
        <v>66</v>
      </c>
      <c r="N503" s="257">
        <v>60</v>
      </c>
      <c r="O503" s="257"/>
      <c r="P503" s="257">
        <v>6</v>
      </c>
      <c r="Q503" s="257">
        <f t="shared" si="620"/>
        <v>66</v>
      </c>
      <c r="R503" s="257">
        <v>60</v>
      </c>
      <c r="S503" s="257"/>
      <c r="T503" s="257">
        <v>6</v>
      </c>
    </row>
    <row r="504" spans="1:20" s="363" customFormat="1" ht="24" customHeight="1">
      <c r="A504" s="263"/>
      <c r="B504" s="365" t="s">
        <v>354</v>
      </c>
      <c r="C504" s="255" t="s">
        <v>354</v>
      </c>
      <c r="D504" s="258" t="s">
        <v>16</v>
      </c>
      <c r="E504" s="359">
        <f t="shared" si="645"/>
        <v>10</v>
      </c>
      <c r="F504" s="359">
        <f t="shared" ref="F504:H504" si="654">F505+F506</f>
        <v>10</v>
      </c>
      <c r="G504" s="359">
        <f t="shared" si="654"/>
        <v>0</v>
      </c>
      <c r="H504" s="359">
        <f t="shared" si="654"/>
        <v>0</v>
      </c>
      <c r="I504" s="359">
        <f t="shared" si="616"/>
        <v>10</v>
      </c>
      <c r="J504" s="359">
        <f t="shared" ref="J504:L504" si="655">J505+J506</f>
        <v>10</v>
      </c>
      <c r="K504" s="359">
        <f t="shared" si="655"/>
        <v>0</v>
      </c>
      <c r="L504" s="359">
        <f t="shared" si="655"/>
        <v>0</v>
      </c>
      <c r="M504" s="359">
        <f t="shared" si="618"/>
        <v>10</v>
      </c>
      <c r="N504" s="359">
        <f t="shared" ref="N504:P504" si="656">N505+N506</f>
        <v>10</v>
      </c>
      <c r="O504" s="359">
        <f t="shared" si="656"/>
        <v>0</v>
      </c>
      <c r="P504" s="359">
        <f t="shared" si="656"/>
        <v>0</v>
      </c>
      <c r="Q504" s="359">
        <f t="shared" si="620"/>
        <v>10</v>
      </c>
      <c r="R504" s="359">
        <f t="shared" ref="R504:T504" si="657">R505+R506</f>
        <v>10</v>
      </c>
      <c r="S504" s="359">
        <f t="shared" si="657"/>
        <v>0</v>
      </c>
      <c r="T504" s="359">
        <f t="shared" si="657"/>
        <v>0</v>
      </c>
    </row>
    <row r="505" spans="1:20" s="363" customFormat="1" ht="24" customHeight="1">
      <c r="A505" s="263"/>
      <c r="B505" s="365" t="s">
        <v>354</v>
      </c>
      <c r="C505" s="255" t="s">
        <v>354</v>
      </c>
      <c r="D505" s="258" t="s">
        <v>17</v>
      </c>
      <c r="E505" s="359">
        <f t="shared" si="645"/>
        <v>9</v>
      </c>
      <c r="F505" s="359">
        <v>9</v>
      </c>
      <c r="G505" s="359"/>
      <c r="H505" s="359">
        <v>0</v>
      </c>
      <c r="I505" s="359">
        <f t="shared" si="616"/>
        <v>9</v>
      </c>
      <c r="J505" s="359">
        <v>9</v>
      </c>
      <c r="K505" s="359"/>
      <c r="L505" s="359">
        <v>0</v>
      </c>
      <c r="M505" s="359">
        <f t="shared" si="618"/>
        <v>9</v>
      </c>
      <c r="N505" s="359">
        <v>9</v>
      </c>
      <c r="O505" s="359"/>
      <c r="P505" s="359">
        <v>0</v>
      </c>
      <c r="Q505" s="359">
        <f t="shared" si="620"/>
        <v>9</v>
      </c>
      <c r="R505" s="359">
        <v>9</v>
      </c>
      <c r="S505" s="359"/>
      <c r="T505" s="359">
        <v>0</v>
      </c>
    </row>
    <row r="506" spans="1:20" s="363" customFormat="1" ht="24" customHeight="1">
      <c r="A506" s="263"/>
      <c r="B506" s="365" t="s">
        <v>354</v>
      </c>
      <c r="C506" s="255" t="s">
        <v>354</v>
      </c>
      <c r="D506" s="258" t="s">
        <v>18</v>
      </c>
      <c r="E506" s="359">
        <f t="shared" si="645"/>
        <v>1</v>
      </c>
      <c r="F506" s="359">
        <v>1</v>
      </c>
      <c r="G506" s="359"/>
      <c r="H506" s="359">
        <v>0</v>
      </c>
      <c r="I506" s="359">
        <f t="shared" si="616"/>
        <v>1</v>
      </c>
      <c r="J506" s="359">
        <v>1</v>
      </c>
      <c r="K506" s="359"/>
      <c r="L506" s="359">
        <v>0</v>
      </c>
      <c r="M506" s="359">
        <f t="shared" si="618"/>
        <v>1</v>
      </c>
      <c r="N506" s="359">
        <v>1</v>
      </c>
      <c r="O506" s="359"/>
      <c r="P506" s="359">
        <v>0</v>
      </c>
      <c r="Q506" s="359">
        <f t="shared" si="620"/>
        <v>1</v>
      </c>
      <c r="R506" s="359">
        <v>1</v>
      </c>
      <c r="S506" s="359"/>
      <c r="T506" s="359">
        <v>0</v>
      </c>
    </row>
    <row r="507" spans="1:20" s="363" customFormat="1" ht="56.25" customHeight="1">
      <c r="A507" s="263"/>
      <c r="B507" s="255" t="s">
        <v>491</v>
      </c>
      <c r="C507" s="255" t="s">
        <v>694</v>
      </c>
      <c r="D507" s="256" t="s">
        <v>492</v>
      </c>
      <c r="E507" s="257">
        <f t="shared" si="645"/>
        <v>312</v>
      </c>
      <c r="F507" s="257">
        <v>255</v>
      </c>
      <c r="G507" s="257"/>
      <c r="H507" s="257">
        <v>57</v>
      </c>
      <c r="I507" s="257">
        <f t="shared" si="616"/>
        <v>312</v>
      </c>
      <c r="J507" s="257">
        <v>255</v>
      </c>
      <c r="K507" s="257"/>
      <c r="L507" s="257">
        <v>57</v>
      </c>
      <c r="M507" s="257">
        <f t="shared" si="618"/>
        <v>312</v>
      </c>
      <c r="N507" s="257">
        <v>255</v>
      </c>
      <c r="O507" s="257"/>
      <c r="P507" s="257">
        <v>57</v>
      </c>
      <c r="Q507" s="257">
        <f t="shared" si="620"/>
        <v>312</v>
      </c>
      <c r="R507" s="257">
        <v>255</v>
      </c>
      <c r="S507" s="257"/>
      <c r="T507" s="257">
        <v>57</v>
      </c>
    </row>
    <row r="508" spans="1:20" s="363" customFormat="1" ht="24" customHeight="1">
      <c r="A508" s="263"/>
      <c r="B508" s="365" t="s">
        <v>354</v>
      </c>
      <c r="C508" s="255" t="s">
        <v>354</v>
      </c>
      <c r="D508" s="258" t="s">
        <v>16</v>
      </c>
      <c r="E508" s="359">
        <f t="shared" si="645"/>
        <v>39</v>
      </c>
      <c r="F508" s="359">
        <f t="shared" ref="F508:H508" si="658">F509+F510</f>
        <v>36</v>
      </c>
      <c r="G508" s="359">
        <f t="shared" si="658"/>
        <v>0</v>
      </c>
      <c r="H508" s="359">
        <f t="shared" si="658"/>
        <v>3</v>
      </c>
      <c r="I508" s="359">
        <f t="shared" si="616"/>
        <v>39</v>
      </c>
      <c r="J508" s="359">
        <f t="shared" ref="J508:L508" si="659">J509+J510</f>
        <v>36</v>
      </c>
      <c r="K508" s="359">
        <f t="shared" si="659"/>
        <v>0</v>
      </c>
      <c r="L508" s="359">
        <f t="shared" si="659"/>
        <v>3</v>
      </c>
      <c r="M508" s="359">
        <f t="shared" si="618"/>
        <v>39</v>
      </c>
      <c r="N508" s="359">
        <f t="shared" ref="N508:P508" si="660">N509+N510</f>
        <v>36</v>
      </c>
      <c r="O508" s="359">
        <f t="shared" si="660"/>
        <v>0</v>
      </c>
      <c r="P508" s="359">
        <f t="shared" si="660"/>
        <v>3</v>
      </c>
      <c r="Q508" s="359">
        <f t="shared" si="620"/>
        <v>39</v>
      </c>
      <c r="R508" s="359">
        <f t="shared" ref="R508:T508" si="661">R509+R510</f>
        <v>36</v>
      </c>
      <c r="S508" s="359">
        <f t="shared" si="661"/>
        <v>0</v>
      </c>
      <c r="T508" s="359">
        <f t="shared" si="661"/>
        <v>3</v>
      </c>
    </row>
    <row r="509" spans="1:20" s="363" customFormat="1" ht="24" customHeight="1">
      <c r="A509" s="263"/>
      <c r="B509" s="365" t="s">
        <v>354</v>
      </c>
      <c r="C509" s="255" t="s">
        <v>354</v>
      </c>
      <c r="D509" s="258" t="s">
        <v>17</v>
      </c>
      <c r="E509" s="359">
        <f t="shared" si="645"/>
        <v>34</v>
      </c>
      <c r="F509" s="359">
        <v>34</v>
      </c>
      <c r="G509" s="359"/>
      <c r="H509" s="359">
        <v>0</v>
      </c>
      <c r="I509" s="359">
        <f t="shared" si="616"/>
        <v>34</v>
      </c>
      <c r="J509" s="359">
        <v>34</v>
      </c>
      <c r="K509" s="359"/>
      <c r="L509" s="359">
        <v>0</v>
      </c>
      <c r="M509" s="359">
        <f t="shared" si="618"/>
        <v>34</v>
      </c>
      <c r="N509" s="359">
        <v>34</v>
      </c>
      <c r="O509" s="359"/>
      <c r="P509" s="359">
        <v>0</v>
      </c>
      <c r="Q509" s="359">
        <f t="shared" si="620"/>
        <v>34</v>
      </c>
      <c r="R509" s="359">
        <v>34</v>
      </c>
      <c r="S509" s="359"/>
      <c r="T509" s="359">
        <v>0</v>
      </c>
    </row>
    <row r="510" spans="1:20" s="363" customFormat="1" ht="24" customHeight="1">
      <c r="A510" s="263"/>
      <c r="B510" s="365" t="s">
        <v>354</v>
      </c>
      <c r="C510" s="255" t="s">
        <v>354</v>
      </c>
      <c r="D510" s="258" t="s">
        <v>18</v>
      </c>
      <c r="E510" s="359">
        <f t="shared" si="645"/>
        <v>5</v>
      </c>
      <c r="F510" s="359">
        <v>2</v>
      </c>
      <c r="G510" s="359"/>
      <c r="H510" s="359">
        <v>3</v>
      </c>
      <c r="I510" s="359">
        <f t="shared" si="616"/>
        <v>5</v>
      </c>
      <c r="J510" s="359">
        <v>2</v>
      </c>
      <c r="K510" s="359"/>
      <c r="L510" s="359">
        <v>3</v>
      </c>
      <c r="M510" s="359">
        <f t="shared" si="618"/>
        <v>5</v>
      </c>
      <c r="N510" s="359">
        <v>2</v>
      </c>
      <c r="O510" s="359"/>
      <c r="P510" s="359">
        <v>3</v>
      </c>
      <c r="Q510" s="359">
        <f t="shared" si="620"/>
        <v>5</v>
      </c>
      <c r="R510" s="359">
        <v>2</v>
      </c>
      <c r="S510" s="359"/>
      <c r="T510" s="359">
        <v>3</v>
      </c>
    </row>
    <row r="511" spans="1:20" s="363" customFormat="1" ht="49.5" customHeight="1">
      <c r="A511" s="263"/>
      <c r="B511" s="255" t="s">
        <v>493</v>
      </c>
      <c r="C511" s="255" t="s">
        <v>695</v>
      </c>
      <c r="D511" s="256" t="s">
        <v>494</v>
      </c>
      <c r="E511" s="257">
        <f t="shared" si="645"/>
        <v>75</v>
      </c>
      <c r="F511" s="257">
        <v>60</v>
      </c>
      <c r="G511" s="257"/>
      <c r="H511" s="257">
        <v>15</v>
      </c>
      <c r="I511" s="257">
        <f t="shared" si="616"/>
        <v>75</v>
      </c>
      <c r="J511" s="257">
        <v>60</v>
      </c>
      <c r="K511" s="257"/>
      <c r="L511" s="257">
        <v>15</v>
      </c>
      <c r="M511" s="257">
        <f t="shared" si="618"/>
        <v>75</v>
      </c>
      <c r="N511" s="257">
        <v>60</v>
      </c>
      <c r="O511" s="257"/>
      <c r="P511" s="257">
        <v>15</v>
      </c>
      <c r="Q511" s="257">
        <f t="shared" si="620"/>
        <v>75</v>
      </c>
      <c r="R511" s="257">
        <v>60</v>
      </c>
      <c r="S511" s="257"/>
      <c r="T511" s="257">
        <v>15</v>
      </c>
    </row>
    <row r="512" spans="1:20" s="363" customFormat="1" ht="24" customHeight="1">
      <c r="A512" s="263"/>
      <c r="B512" s="365" t="s">
        <v>354</v>
      </c>
      <c r="C512" s="255" t="s">
        <v>354</v>
      </c>
      <c r="D512" s="258" t="s">
        <v>16</v>
      </c>
      <c r="E512" s="359">
        <f t="shared" si="645"/>
        <v>26</v>
      </c>
      <c r="F512" s="359">
        <f t="shared" ref="F512:H512" si="662">F513+F514</f>
        <v>26</v>
      </c>
      <c r="G512" s="359">
        <f t="shared" si="662"/>
        <v>0</v>
      </c>
      <c r="H512" s="359">
        <f t="shared" si="662"/>
        <v>0</v>
      </c>
      <c r="I512" s="359">
        <f t="shared" si="616"/>
        <v>26</v>
      </c>
      <c r="J512" s="359">
        <f t="shared" ref="J512:L512" si="663">J513+J514</f>
        <v>26</v>
      </c>
      <c r="K512" s="359">
        <f t="shared" si="663"/>
        <v>0</v>
      </c>
      <c r="L512" s="359">
        <f t="shared" si="663"/>
        <v>0</v>
      </c>
      <c r="M512" s="359">
        <f t="shared" si="618"/>
        <v>26</v>
      </c>
      <c r="N512" s="359">
        <f t="shared" ref="N512:P512" si="664">N513+N514</f>
        <v>26</v>
      </c>
      <c r="O512" s="359">
        <f t="shared" si="664"/>
        <v>0</v>
      </c>
      <c r="P512" s="359">
        <f t="shared" si="664"/>
        <v>0</v>
      </c>
      <c r="Q512" s="359">
        <f t="shared" si="620"/>
        <v>26</v>
      </c>
      <c r="R512" s="359">
        <f t="shared" ref="R512:T512" si="665">R513+R514</f>
        <v>26</v>
      </c>
      <c r="S512" s="359">
        <f t="shared" si="665"/>
        <v>0</v>
      </c>
      <c r="T512" s="359">
        <f t="shared" si="665"/>
        <v>0</v>
      </c>
    </row>
    <row r="513" spans="1:20" s="363" customFormat="1" ht="24" customHeight="1">
      <c r="A513" s="263"/>
      <c r="B513" s="365" t="s">
        <v>354</v>
      </c>
      <c r="C513" s="255" t="s">
        <v>354</v>
      </c>
      <c r="D513" s="258" t="s">
        <v>17</v>
      </c>
      <c r="E513" s="359">
        <f t="shared" si="645"/>
        <v>11</v>
      </c>
      <c r="F513" s="359">
        <v>11</v>
      </c>
      <c r="G513" s="359"/>
      <c r="H513" s="359">
        <v>0</v>
      </c>
      <c r="I513" s="359">
        <f t="shared" si="616"/>
        <v>11</v>
      </c>
      <c r="J513" s="359">
        <v>11</v>
      </c>
      <c r="K513" s="359"/>
      <c r="L513" s="359">
        <v>0</v>
      </c>
      <c r="M513" s="359">
        <f t="shared" si="618"/>
        <v>11</v>
      </c>
      <c r="N513" s="359">
        <v>11</v>
      </c>
      <c r="O513" s="359"/>
      <c r="P513" s="359">
        <v>0</v>
      </c>
      <c r="Q513" s="359">
        <f t="shared" si="620"/>
        <v>11</v>
      </c>
      <c r="R513" s="359">
        <v>11</v>
      </c>
      <c r="S513" s="359"/>
      <c r="T513" s="359">
        <v>0</v>
      </c>
    </row>
    <row r="514" spans="1:20" s="363" customFormat="1" ht="24" customHeight="1">
      <c r="A514" s="263"/>
      <c r="B514" s="365" t="s">
        <v>354</v>
      </c>
      <c r="C514" s="255" t="s">
        <v>354</v>
      </c>
      <c r="D514" s="258" t="s">
        <v>18</v>
      </c>
      <c r="E514" s="359">
        <f t="shared" si="645"/>
        <v>15</v>
      </c>
      <c r="F514" s="359">
        <v>15</v>
      </c>
      <c r="G514" s="359"/>
      <c r="H514" s="359"/>
      <c r="I514" s="359">
        <f t="shared" si="616"/>
        <v>15</v>
      </c>
      <c r="J514" s="359">
        <v>15</v>
      </c>
      <c r="K514" s="359"/>
      <c r="L514" s="359"/>
      <c r="M514" s="359">
        <f t="shared" si="618"/>
        <v>15</v>
      </c>
      <c r="N514" s="359">
        <v>15</v>
      </c>
      <c r="O514" s="359"/>
      <c r="P514" s="359"/>
      <c r="Q514" s="359">
        <f t="shared" si="620"/>
        <v>15</v>
      </c>
      <c r="R514" s="359">
        <v>15</v>
      </c>
      <c r="S514" s="359"/>
      <c r="T514" s="359"/>
    </row>
    <row r="515" spans="1:20" s="363" customFormat="1" ht="49.5" customHeight="1">
      <c r="A515" s="263"/>
      <c r="B515" s="255" t="s">
        <v>495</v>
      </c>
      <c r="C515" s="255" t="s">
        <v>696</v>
      </c>
      <c r="D515" s="256" t="s">
        <v>496</v>
      </c>
      <c r="E515" s="257">
        <f t="shared" si="645"/>
        <v>640</v>
      </c>
      <c r="F515" s="257">
        <v>400</v>
      </c>
      <c r="G515" s="257"/>
      <c r="H515" s="257">
        <v>240</v>
      </c>
      <c r="I515" s="257">
        <f t="shared" si="616"/>
        <v>640</v>
      </c>
      <c r="J515" s="257">
        <v>400</v>
      </c>
      <c r="K515" s="257"/>
      <c r="L515" s="257">
        <v>240</v>
      </c>
      <c r="M515" s="257">
        <f t="shared" si="618"/>
        <v>640</v>
      </c>
      <c r="N515" s="257">
        <v>400</v>
      </c>
      <c r="O515" s="257"/>
      <c r="P515" s="257">
        <v>240</v>
      </c>
      <c r="Q515" s="257">
        <f t="shared" si="620"/>
        <v>640</v>
      </c>
      <c r="R515" s="257">
        <v>400</v>
      </c>
      <c r="S515" s="257"/>
      <c r="T515" s="257">
        <v>240</v>
      </c>
    </row>
    <row r="516" spans="1:20" s="363" customFormat="1" ht="24" customHeight="1">
      <c r="A516" s="263"/>
      <c r="B516" s="365" t="s">
        <v>354</v>
      </c>
      <c r="C516" s="255" t="s">
        <v>354</v>
      </c>
      <c r="D516" s="258" t="s">
        <v>16</v>
      </c>
      <c r="E516" s="359">
        <f t="shared" si="645"/>
        <v>98</v>
      </c>
      <c r="F516" s="359">
        <f t="shared" ref="F516:H516" si="666">F517+F518</f>
        <v>84</v>
      </c>
      <c r="G516" s="359">
        <f t="shared" si="666"/>
        <v>0</v>
      </c>
      <c r="H516" s="359">
        <f t="shared" si="666"/>
        <v>14</v>
      </c>
      <c r="I516" s="359">
        <f t="shared" si="616"/>
        <v>98</v>
      </c>
      <c r="J516" s="359">
        <f t="shared" ref="J516:L516" si="667">J517+J518</f>
        <v>84</v>
      </c>
      <c r="K516" s="359">
        <f t="shared" si="667"/>
        <v>0</v>
      </c>
      <c r="L516" s="359">
        <f t="shared" si="667"/>
        <v>14</v>
      </c>
      <c r="M516" s="359">
        <f t="shared" si="618"/>
        <v>98</v>
      </c>
      <c r="N516" s="359">
        <f t="shared" ref="N516:P516" si="668">N517+N518</f>
        <v>84</v>
      </c>
      <c r="O516" s="359">
        <f t="shared" si="668"/>
        <v>0</v>
      </c>
      <c r="P516" s="359">
        <f t="shared" si="668"/>
        <v>14</v>
      </c>
      <c r="Q516" s="359">
        <f t="shared" si="620"/>
        <v>98</v>
      </c>
      <c r="R516" s="359">
        <f t="shared" ref="R516:T516" si="669">R517+R518</f>
        <v>84</v>
      </c>
      <c r="S516" s="359">
        <f t="shared" si="669"/>
        <v>0</v>
      </c>
      <c r="T516" s="359">
        <f t="shared" si="669"/>
        <v>14</v>
      </c>
    </row>
    <row r="517" spans="1:20" s="363" customFormat="1" ht="24" customHeight="1">
      <c r="A517" s="263"/>
      <c r="B517" s="365" t="s">
        <v>354</v>
      </c>
      <c r="C517" s="255" t="s">
        <v>354</v>
      </c>
      <c r="D517" s="258" t="s">
        <v>17</v>
      </c>
      <c r="E517" s="359">
        <f t="shared" si="645"/>
        <v>68</v>
      </c>
      <c r="F517" s="359">
        <v>68</v>
      </c>
      <c r="G517" s="359"/>
      <c r="H517" s="359">
        <v>0</v>
      </c>
      <c r="I517" s="359">
        <f t="shared" si="616"/>
        <v>68</v>
      </c>
      <c r="J517" s="359">
        <v>68</v>
      </c>
      <c r="K517" s="359"/>
      <c r="L517" s="359">
        <v>0</v>
      </c>
      <c r="M517" s="359">
        <f t="shared" si="618"/>
        <v>68</v>
      </c>
      <c r="N517" s="359">
        <v>68</v>
      </c>
      <c r="O517" s="359"/>
      <c r="P517" s="359">
        <v>0</v>
      </c>
      <c r="Q517" s="359">
        <f t="shared" si="620"/>
        <v>68</v>
      </c>
      <c r="R517" s="359">
        <v>68</v>
      </c>
      <c r="S517" s="359"/>
      <c r="T517" s="359">
        <v>0</v>
      </c>
    </row>
    <row r="518" spans="1:20" s="363" customFormat="1" ht="24" customHeight="1">
      <c r="A518" s="263"/>
      <c r="B518" s="365" t="s">
        <v>354</v>
      </c>
      <c r="C518" s="255" t="s">
        <v>354</v>
      </c>
      <c r="D518" s="258" t="s">
        <v>18</v>
      </c>
      <c r="E518" s="359">
        <f t="shared" si="645"/>
        <v>30</v>
      </c>
      <c r="F518" s="359">
        <v>16</v>
      </c>
      <c r="G518" s="359"/>
      <c r="H518" s="359">
        <v>14</v>
      </c>
      <c r="I518" s="359">
        <f t="shared" si="616"/>
        <v>30</v>
      </c>
      <c r="J518" s="359">
        <v>16</v>
      </c>
      <c r="K518" s="359"/>
      <c r="L518" s="359">
        <v>14</v>
      </c>
      <c r="M518" s="359">
        <f t="shared" si="618"/>
        <v>30</v>
      </c>
      <c r="N518" s="359">
        <v>16</v>
      </c>
      <c r="O518" s="359"/>
      <c r="P518" s="359">
        <v>14</v>
      </c>
      <c r="Q518" s="359">
        <f t="shared" si="620"/>
        <v>30</v>
      </c>
      <c r="R518" s="359">
        <v>16</v>
      </c>
      <c r="S518" s="359"/>
      <c r="T518" s="359">
        <v>14</v>
      </c>
    </row>
    <row r="519" spans="1:20" s="363" customFormat="1" ht="43.5" customHeight="1">
      <c r="A519" s="263"/>
      <c r="B519" s="255" t="s">
        <v>497</v>
      </c>
      <c r="C519" s="255" t="s">
        <v>697</v>
      </c>
      <c r="D519" s="256" t="s">
        <v>498</v>
      </c>
      <c r="E519" s="257">
        <f t="shared" si="645"/>
        <v>273</v>
      </c>
      <c r="F519" s="257">
        <v>180</v>
      </c>
      <c r="G519" s="257"/>
      <c r="H519" s="257">
        <v>93</v>
      </c>
      <c r="I519" s="257">
        <f t="shared" si="616"/>
        <v>273</v>
      </c>
      <c r="J519" s="257">
        <v>180</v>
      </c>
      <c r="K519" s="257"/>
      <c r="L519" s="257">
        <v>93</v>
      </c>
      <c r="M519" s="257">
        <f t="shared" si="618"/>
        <v>273</v>
      </c>
      <c r="N519" s="257">
        <v>180</v>
      </c>
      <c r="O519" s="257"/>
      <c r="P519" s="257">
        <v>93</v>
      </c>
      <c r="Q519" s="257">
        <f t="shared" si="620"/>
        <v>273</v>
      </c>
      <c r="R519" s="257">
        <v>180</v>
      </c>
      <c r="S519" s="257"/>
      <c r="T519" s="257">
        <v>93</v>
      </c>
    </row>
    <row r="520" spans="1:20" s="363" customFormat="1" ht="24" customHeight="1">
      <c r="A520" s="263"/>
      <c r="B520" s="365" t="s">
        <v>354</v>
      </c>
      <c r="C520" s="255" t="s">
        <v>354</v>
      </c>
      <c r="D520" s="258" t="s">
        <v>16</v>
      </c>
      <c r="E520" s="359">
        <f t="shared" si="645"/>
        <v>39</v>
      </c>
      <c r="F520" s="359">
        <f t="shared" ref="F520:H520" si="670">F521+F522</f>
        <v>38</v>
      </c>
      <c r="G520" s="359">
        <f t="shared" si="670"/>
        <v>0</v>
      </c>
      <c r="H520" s="359">
        <f t="shared" si="670"/>
        <v>1</v>
      </c>
      <c r="I520" s="359">
        <f t="shared" si="616"/>
        <v>39</v>
      </c>
      <c r="J520" s="359">
        <f t="shared" ref="J520:L520" si="671">J521+J522</f>
        <v>38</v>
      </c>
      <c r="K520" s="359">
        <f t="shared" si="671"/>
        <v>0</v>
      </c>
      <c r="L520" s="359">
        <f t="shared" si="671"/>
        <v>1</v>
      </c>
      <c r="M520" s="359">
        <f t="shared" si="618"/>
        <v>39</v>
      </c>
      <c r="N520" s="359">
        <f t="shared" ref="N520:P520" si="672">N521+N522</f>
        <v>38</v>
      </c>
      <c r="O520" s="359">
        <f t="shared" si="672"/>
        <v>0</v>
      </c>
      <c r="P520" s="359">
        <f t="shared" si="672"/>
        <v>1</v>
      </c>
      <c r="Q520" s="359">
        <f t="shared" si="620"/>
        <v>39</v>
      </c>
      <c r="R520" s="359">
        <f t="shared" ref="R520:T520" si="673">R521+R522</f>
        <v>38</v>
      </c>
      <c r="S520" s="359">
        <f t="shared" si="673"/>
        <v>0</v>
      </c>
      <c r="T520" s="359">
        <f t="shared" si="673"/>
        <v>1</v>
      </c>
    </row>
    <row r="521" spans="1:20" s="363" customFormat="1" ht="24" customHeight="1">
      <c r="A521" s="263"/>
      <c r="B521" s="365" t="s">
        <v>354</v>
      </c>
      <c r="C521" s="255" t="s">
        <v>354</v>
      </c>
      <c r="D521" s="258" t="s">
        <v>17</v>
      </c>
      <c r="E521" s="359">
        <f t="shared" si="645"/>
        <v>31</v>
      </c>
      <c r="F521" s="359">
        <v>31</v>
      </c>
      <c r="G521" s="359"/>
      <c r="H521" s="359">
        <v>0</v>
      </c>
      <c r="I521" s="359">
        <f t="shared" si="616"/>
        <v>31</v>
      </c>
      <c r="J521" s="359">
        <v>31</v>
      </c>
      <c r="K521" s="359"/>
      <c r="L521" s="359">
        <v>0</v>
      </c>
      <c r="M521" s="359">
        <f t="shared" si="618"/>
        <v>31</v>
      </c>
      <c r="N521" s="359">
        <v>31</v>
      </c>
      <c r="O521" s="359"/>
      <c r="P521" s="359">
        <v>0</v>
      </c>
      <c r="Q521" s="359">
        <f t="shared" si="620"/>
        <v>31</v>
      </c>
      <c r="R521" s="359">
        <v>31</v>
      </c>
      <c r="S521" s="359"/>
      <c r="T521" s="359">
        <v>0</v>
      </c>
    </row>
    <row r="522" spans="1:20" s="363" customFormat="1" ht="24" customHeight="1">
      <c r="A522" s="263"/>
      <c r="B522" s="365" t="s">
        <v>354</v>
      </c>
      <c r="C522" s="255" t="s">
        <v>354</v>
      </c>
      <c r="D522" s="258" t="s">
        <v>18</v>
      </c>
      <c r="E522" s="359">
        <f t="shared" si="645"/>
        <v>8</v>
      </c>
      <c r="F522" s="359">
        <v>7</v>
      </c>
      <c r="G522" s="359"/>
      <c r="H522" s="359">
        <v>1</v>
      </c>
      <c r="I522" s="359">
        <f t="shared" si="616"/>
        <v>8</v>
      </c>
      <c r="J522" s="359">
        <v>7</v>
      </c>
      <c r="K522" s="359"/>
      <c r="L522" s="359">
        <v>1</v>
      </c>
      <c r="M522" s="359">
        <f t="shared" si="618"/>
        <v>8</v>
      </c>
      <c r="N522" s="359">
        <v>7</v>
      </c>
      <c r="O522" s="359"/>
      <c r="P522" s="359">
        <v>1</v>
      </c>
      <c r="Q522" s="359">
        <f t="shared" si="620"/>
        <v>8</v>
      </c>
      <c r="R522" s="359">
        <v>7</v>
      </c>
      <c r="S522" s="359"/>
      <c r="T522" s="359">
        <v>1</v>
      </c>
    </row>
    <row r="523" spans="1:20" s="363" customFormat="1" ht="35.25" customHeight="1">
      <c r="A523" s="263"/>
      <c r="B523" s="255" t="s">
        <v>499</v>
      </c>
      <c r="C523" s="255" t="s">
        <v>698</v>
      </c>
      <c r="D523" s="256" t="s">
        <v>500</v>
      </c>
      <c r="E523" s="257">
        <f t="shared" si="645"/>
        <v>89</v>
      </c>
      <c r="F523" s="257">
        <v>80</v>
      </c>
      <c r="G523" s="257"/>
      <c r="H523" s="257">
        <v>9</v>
      </c>
      <c r="I523" s="257">
        <f t="shared" si="616"/>
        <v>89</v>
      </c>
      <c r="J523" s="257">
        <v>80</v>
      </c>
      <c r="K523" s="257"/>
      <c r="L523" s="257">
        <v>9</v>
      </c>
      <c r="M523" s="257">
        <f t="shared" si="618"/>
        <v>89</v>
      </c>
      <c r="N523" s="257">
        <v>80</v>
      </c>
      <c r="O523" s="257"/>
      <c r="P523" s="257">
        <v>9</v>
      </c>
      <c r="Q523" s="257">
        <f t="shared" si="620"/>
        <v>89</v>
      </c>
      <c r="R523" s="257">
        <v>80</v>
      </c>
      <c r="S523" s="257"/>
      <c r="T523" s="257">
        <v>9</v>
      </c>
    </row>
    <row r="524" spans="1:20" s="363" customFormat="1" ht="24" customHeight="1">
      <c r="A524" s="263"/>
      <c r="B524" s="365" t="s">
        <v>354</v>
      </c>
      <c r="C524" s="255" t="s">
        <v>354</v>
      </c>
      <c r="D524" s="258" t="s">
        <v>16</v>
      </c>
      <c r="E524" s="359">
        <f t="shared" si="645"/>
        <v>16</v>
      </c>
      <c r="F524" s="359">
        <f t="shared" ref="F524:H524" si="674">F525+F526</f>
        <v>16</v>
      </c>
      <c r="G524" s="359">
        <f t="shared" si="674"/>
        <v>0</v>
      </c>
      <c r="H524" s="359">
        <f t="shared" si="674"/>
        <v>0</v>
      </c>
      <c r="I524" s="359">
        <f t="shared" si="616"/>
        <v>16</v>
      </c>
      <c r="J524" s="359">
        <f t="shared" ref="J524:L524" si="675">J525+J526</f>
        <v>16</v>
      </c>
      <c r="K524" s="359">
        <f t="shared" si="675"/>
        <v>0</v>
      </c>
      <c r="L524" s="359">
        <f t="shared" si="675"/>
        <v>0</v>
      </c>
      <c r="M524" s="359">
        <f t="shared" si="618"/>
        <v>16</v>
      </c>
      <c r="N524" s="359">
        <f t="shared" ref="N524:P524" si="676">N525+N526</f>
        <v>16</v>
      </c>
      <c r="O524" s="359">
        <f t="shared" si="676"/>
        <v>0</v>
      </c>
      <c r="P524" s="359">
        <f t="shared" si="676"/>
        <v>0</v>
      </c>
      <c r="Q524" s="359">
        <f t="shared" si="620"/>
        <v>16</v>
      </c>
      <c r="R524" s="359">
        <f t="shared" ref="R524:T524" si="677">R525+R526</f>
        <v>16</v>
      </c>
      <c r="S524" s="359">
        <f t="shared" si="677"/>
        <v>0</v>
      </c>
      <c r="T524" s="359">
        <f t="shared" si="677"/>
        <v>0</v>
      </c>
    </row>
    <row r="525" spans="1:20" s="363" customFormat="1" ht="24" customHeight="1">
      <c r="A525" s="263"/>
      <c r="B525" s="365" t="s">
        <v>354</v>
      </c>
      <c r="C525" s="255" t="s">
        <v>354</v>
      </c>
      <c r="D525" s="258" t="s">
        <v>17</v>
      </c>
      <c r="E525" s="359">
        <f t="shared" si="645"/>
        <v>13</v>
      </c>
      <c r="F525" s="359">
        <v>13</v>
      </c>
      <c r="G525" s="359"/>
      <c r="H525" s="359">
        <v>0</v>
      </c>
      <c r="I525" s="359">
        <f t="shared" si="616"/>
        <v>13</v>
      </c>
      <c r="J525" s="359">
        <v>13</v>
      </c>
      <c r="K525" s="359"/>
      <c r="L525" s="359">
        <v>0</v>
      </c>
      <c r="M525" s="359">
        <f t="shared" si="618"/>
        <v>13</v>
      </c>
      <c r="N525" s="359">
        <v>13</v>
      </c>
      <c r="O525" s="359"/>
      <c r="P525" s="359">
        <v>0</v>
      </c>
      <c r="Q525" s="359">
        <f t="shared" si="620"/>
        <v>13</v>
      </c>
      <c r="R525" s="359">
        <v>13</v>
      </c>
      <c r="S525" s="359"/>
      <c r="T525" s="359">
        <v>0</v>
      </c>
    </row>
    <row r="526" spans="1:20" s="363" customFormat="1" ht="24" customHeight="1">
      <c r="A526" s="263"/>
      <c r="B526" s="365" t="s">
        <v>354</v>
      </c>
      <c r="C526" s="255" t="s">
        <v>354</v>
      </c>
      <c r="D526" s="258" t="s">
        <v>18</v>
      </c>
      <c r="E526" s="359">
        <f t="shared" si="645"/>
        <v>3</v>
      </c>
      <c r="F526" s="359">
        <v>3</v>
      </c>
      <c r="G526" s="359"/>
      <c r="H526" s="359">
        <v>0</v>
      </c>
      <c r="I526" s="359">
        <f t="shared" si="616"/>
        <v>3</v>
      </c>
      <c r="J526" s="359">
        <v>3</v>
      </c>
      <c r="K526" s="359"/>
      <c r="L526" s="359">
        <v>0</v>
      </c>
      <c r="M526" s="359">
        <f t="shared" si="618"/>
        <v>3</v>
      </c>
      <c r="N526" s="359">
        <v>3</v>
      </c>
      <c r="O526" s="359"/>
      <c r="P526" s="359">
        <v>0</v>
      </c>
      <c r="Q526" s="359">
        <f t="shared" si="620"/>
        <v>3</v>
      </c>
      <c r="R526" s="359">
        <v>3</v>
      </c>
      <c r="S526" s="359"/>
      <c r="T526" s="359">
        <v>0</v>
      </c>
    </row>
    <row r="527" spans="1:20" s="363" customFormat="1" ht="38.25" customHeight="1">
      <c r="A527" s="263"/>
      <c r="B527" s="255" t="s">
        <v>501</v>
      </c>
      <c r="C527" s="255" t="s">
        <v>699</v>
      </c>
      <c r="D527" s="256" t="s">
        <v>502</v>
      </c>
      <c r="E527" s="257">
        <f t="shared" si="645"/>
        <v>424</v>
      </c>
      <c r="F527" s="257">
        <v>350</v>
      </c>
      <c r="G527" s="257"/>
      <c r="H527" s="257">
        <v>74</v>
      </c>
      <c r="I527" s="257">
        <f t="shared" si="616"/>
        <v>424</v>
      </c>
      <c r="J527" s="257">
        <v>350</v>
      </c>
      <c r="K527" s="257"/>
      <c r="L527" s="257">
        <v>74</v>
      </c>
      <c r="M527" s="257">
        <f t="shared" si="618"/>
        <v>424</v>
      </c>
      <c r="N527" s="257">
        <v>350</v>
      </c>
      <c r="O527" s="257"/>
      <c r="P527" s="257">
        <v>74</v>
      </c>
      <c r="Q527" s="257">
        <f t="shared" si="620"/>
        <v>424</v>
      </c>
      <c r="R527" s="257">
        <v>350</v>
      </c>
      <c r="S527" s="257"/>
      <c r="T527" s="257">
        <v>74</v>
      </c>
    </row>
    <row r="528" spans="1:20" s="363" customFormat="1" ht="24" customHeight="1">
      <c r="A528" s="263"/>
      <c r="B528" s="365" t="s">
        <v>354</v>
      </c>
      <c r="C528" s="255" t="s">
        <v>354</v>
      </c>
      <c r="D528" s="258" t="s">
        <v>16</v>
      </c>
      <c r="E528" s="359">
        <f t="shared" si="645"/>
        <v>55</v>
      </c>
      <c r="F528" s="359">
        <f t="shared" ref="F528:H528" si="678">F529+F530</f>
        <v>53</v>
      </c>
      <c r="G528" s="359">
        <f t="shared" si="678"/>
        <v>0</v>
      </c>
      <c r="H528" s="359">
        <f t="shared" si="678"/>
        <v>2</v>
      </c>
      <c r="I528" s="359">
        <f t="shared" si="616"/>
        <v>55</v>
      </c>
      <c r="J528" s="359">
        <f t="shared" ref="J528:L528" si="679">J529+J530</f>
        <v>53</v>
      </c>
      <c r="K528" s="359">
        <f t="shared" si="679"/>
        <v>0</v>
      </c>
      <c r="L528" s="359">
        <f t="shared" si="679"/>
        <v>2</v>
      </c>
      <c r="M528" s="359">
        <f t="shared" si="618"/>
        <v>55</v>
      </c>
      <c r="N528" s="359">
        <f t="shared" ref="N528:P528" si="680">N529+N530</f>
        <v>53</v>
      </c>
      <c r="O528" s="359">
        <f t="shared" si="680"/>
        <v>0</v>
      </c>
      <c r="P528" s="359">
        <f t="shared" si="680"/>
        <v>2</v>
      </c>
      <c r="Q528" s="359">
        <f t="shared" si="620"/>
        <v>55</v>
      </c>
      <c r="R528" s="359">
        <f t="shared" ref="R528:T528" si="681">R529+R530</f>
        <v>53</v>
      </c>
      <c r="S528" s="359">
        <f t="shared" si="681"/>
        <v>0</v>
      </c>
      <c r="T528" s="359">
        <f t="shared" si="681"/>
        <v>2</v>
      </c>
    </row>
    <row r="529" spans="1:20" s="363" customFormat="1" ht="24" customHeight="1">
      <c r="A529" s="263"/>
      <c r="B529" s="365" t="s">
        <v>354</v>
      </c>
      <c r="C529" s="255" t="s">
        <v>354</v>
      </c>
      <c r="D529" s="258" t="s">
        <v>17</v>
      </c>
      <c r="E529" s="359">
        <f t="shared" si="645"/>
        <v>50</v>
      </c>
      <c r="F529" s="359">
        <v>50</v>
      </c>
      <c r="G529" s="359"/>
      <c r="H529" s="359">
        <v>0</v>
      </c>
      <c r="I529" s="359">
        <f t="shared" si="616"/>
        <v>50</v>
      </c>
      <c r="J529" s="359">
        <v>50</v>
      </c>
      <c r="K529" s="359"/>
      <c r="L529" s="359">
        <v>0</v>
      </c>
      <c r="M529" s="359">
        <f t="shared" si="618"/>
        <v>50</v>
      </c>
      <c r="N529" s="359">
        <v>50</v>
      </c>
      <c r="O529" s="359"/>
      <c r="P529" s="359">
        <v>0</v>
      </c>
      <c r="Q529" s="359">
        <f t="shared" si="620"/>
        <v>50</v>
      </c>
      <c r="R529" s="359">
        <v>50</v>
      </c>
      <c r="S529" s="359"/>
      <c r="T529" s="359">
        <v>0</v>
      </c>
    </row>
    <row r="530" spans="1:20" s="363" customFormat="1" ht="24" customHeight="1">
      <c r="A530" s="263"/>
      <c r="B530" s="365" t="s">
        <v>354</v>
      </c>
      <c r="C530" s="255" t="s">
        <v>354</v>
      </c>
      <c r="D530" s="258" t="s">
        <v>18</v>
      </c>
      <c r="E530" s="359">
        <f t="shared" si="645"/>
        <v>5</v>
      </c>
      <c r="F530" s="359">
        <v>3</v>
      </c>
      <c r="G530" s="359"/>
      <c r="H530" s="359">
        <v>2</v>
      </c>
      <c r="I530" s="359">
        <f t="shared" si="616"/>
        <v>5</v>
      </c>
      <c r="J530" s="359">
        <v>3</v>
      </c>
      <c r="K530" s="359"/>
      <c r="L530" s="359">
        <v>2</v>
      </c>
      <c r="M530" s="359">
        <f t="shared" si="618"/>
        <v>5</v>
      </c>
      <c r="N530" s="359">
        <v>3</v>
      </c>
      <c r="O530" s="359"/>
      <c r="P530" s="359">
        <v>2</v>
      </c>
      <c r="Q530" s="359">
        <f t="shared" si="620"/>
        <v>5</v>
      </c>
      <c r="R530" s="359">
        <v>3</v>
      </c>
      <c r="S530" s="359"/>
      <c r="T530" s="359">
        <v>2</v>
      </c>
    </row>
    <row r="531" spans="1:20" s="363" customFormat="1" ht="36" customHeight="1">
      <c r="A531" s="263"/>
      <c r="B531" s="255" t="s">
        <v>503</v>
      </c>
      <c r="C531" s="255" t="s">
        <v>700</v>
      </c>
      <c r="D531" s="256" t="s">
        <v>504</v>
      </c>
      <c r="E531" s="257">
        <f t="shared" si="645"/>
        <v>535</v>
      </c>
      <c r="F531" s="257">
        <f>270+199</f>
        <v>469</v>
      </c>
      <c r="G531" s="257"/>
      <c r="H531" s="257">
        <v>66</v>
      </c>
      <c r="I531" s="257">
        <f t="shared" si="616"/>
        <v>535</v>
      </c>
      <c r="J531" s="257">
        <f>270+199</f>
        <v>469</v>
      </c>
      <c r="K531" s="257"/>
      <c r="L531" s="257">
        <v>66</v>
      </c>
      <c r="M531" s="257">
        <f t="shared" si="618"/>
        <v>535</v>
      </c>
      <c r="N531" s="257">
        <f>270+199</f>
        <v>469</v>
      </c>
      <c r="O531" s="257"/>
      <c r="P531" s="257">
        <v>66</v>
      </c>
      <c r="Q531" s="257">
        <f t="shared" si="620"/>
        <v>535</v>
      </c>
      <c r="R531" s="257">
        <f>270+199</f>
        <v>469</v>
      </c>
      <c r="S531" s="257"/>
      <c r="T531" s="257">
        <v>66</v>
      </c>
    </row>
    <row r="532" spans="1:20" s="363" customFormat="1" ht="24" customHeight="1">
      <c r="A532" s="263"/>
      <c r="B532" s="365" t="s">
        <v>354</v>
      </c>
      <c r="C532" s="255" t="s">
        <v>354</v>
      </c>
      <c r="D532" s="258" t="s">
        <v>16</v>
      </c>
      <c r="E532" s="359">
        <f t="shared" si="645"/>
        <v>63</v>
      </c>
      <c r="F532" s="359">
        <f t="shared" ref="F532:H532" si="682">F533+F534</f>
        <v>63</v>
      </c>
      <c r="G532" s="359">
        <f t="shared" si="682"/>
        <v>0</v>
      </c>
      <c r="H532" s="359">
        <f t="shared" si="682"/>
        <v>0</v>
      </c>
      <c r="I532" s="359">
        <f t="shared" si="616"/>
        <v>63</v>
      </c>
      <c r="J532" s="359">
        <f t="shared" ref="J532:L532" si="683">J533+J534</f>
        <v>63</v>
      </c>
      <c r="K532" s="359">
        <f t="shared" si="683"/>
        <v>0</v>
      </c>
      <c r="L532" s="359">
        <f t="shared" si="683"/>
        <v>0</v>
      </c>
      <c r="M532" s="359">
        <f t="shared" si="618"/>
        <v>63</v>
      </c>
      <c r="N532" s="359">
        <f t="shared" ref="N532:P532" si="684">N533+N534</f>
        <v>63</v>
      </c>
      <c r="O532" s="359">
        <f t="shared" si="684"/>
        <v>0</v>
      </c>
      <c r="P532" s="359">
        <f t="shared" si="684"/>
        <v>0</v>
      </c>
      <c r="Q532" s="359">
        <f t="shared" si="620"/>
        <v>63</v>
      </c>
      <c r="R532" s="359">
        <f t="shared" ref="R532:T532" si="685">R533+R534</f>
        <v>63</v>
      </c>
      <c r="S532" s="359">
        <f t="shared" si="685"/>
        <v>0</v>
      </c>
      <c r="T532" s="359">
        <f t="shared" si="685"/>
        <v>0</v>
      </c>
    </row>
    <row r="533" spans="1:20" s="363" customFormat="1" ht="24" customHeight="1">
      <c r="A533" s="263"/>
      <c r="B533" s="365" t="s">
        <v>354</v>
      </c>
      <c r="C533" s="255" t="s">
        <v>354</v>
      </c>
      <c r="D533" s="258" t="s">
        <v>17</v>
      </c>
      <c r="E533" s="359">
        <f t="shared" si="645"/>
        <v>56</v>
      </c>
      <c r="F533" s="359">
        <v>56</v>
      </c>
      <c r="G533" s="359"/>
      <c r="H533" s="359"/>
      <c r="I533" s="359">
        <f t="shared" si="616"/>
        <v>56</v>
      </c>
      <c r="J533" s="359">
        <v>56</v>
      </c>
      <c r="K533" s="359"/>
      <c r="L533" s="359"/>
      <c r="M533" s="359">
        <f t="shared" si="618"/>
        <v>56</v>
      </c>
      <c r="N533" s="359">
        <v>56</v>
      </c>
      <c r="O533" s="359"/>
      <c r="P533" s="359"/>
      <c r="Q533" s="359">
        <f t="shared" si="620"/>
        <v>56</v>
      </c>
      <c r="R533" s="359">
        <v>56</v>
      </c>
      <c r="S533" s="359"/>
      <c r="T533" s="359"/>
    </row>
    <row r="534" spans="1:20" s="363" customFormat="1" ht="24" customHeight="1">
      <c r="A534" s="263"/>
      <c r="B534" s="365" t="s">
        <v>354</v>
      </c>
      <c r="C534" s="255" t="s">
        <v>354</v>
      </c>
      <c r="D534" s="258" t="s">
        <v>18</v>
      </c>
      <c r="E534" s="359">
        <f t="shared" si="645"/>
        <v>7</v>
      </c>
      <c r="F534" s="359">
        <v>7</v>
      </c>
      <c r="G534" s="359"/>
      <c r="H534" s="359"/>
      <c r="I534" s="359">
        <f t="shared" si="616"/>
        <v>7</v>
      </c>
      <c r="J534" s="359">
        <v>7</v>
      </c>
      <c r="K534" s="359"/>
      <c r="L534" s="359"/>
      <c r="M534" s="359">
        <f t="shared" si="618"/>
        <v>7</v>
      </c>
      <c r="N534" s="359">
        <v>7</v>
      </c>
      <c r="O534" s="359"/>
      <c r="P534" s="359"/>
      <c r="Q534" s="359">
        <f t="shared" si="620"/>
        <v>7</v>
      </c>
      <c r="R534" s="359">
        <v>7</v>
      </c>
      <c r="S534" s="359"/>
      <c r="T534" s="359"/>
    </row>
    <row r="535" spans="1:20" s="363" customFormat="1" ht="36" customHeight="1">
      <c r="A535" s="263"/>
      <c r="B535" s="286" t="s">
        <v>505</v>
      </c>
      <c r="C535" s="286" t="s">
        <v>704</v>
      </c>
      <c r="D535" s="366" t="s">
        <v>506</v>
      </c>
      <c r="E535" s="367">
        <f t="shared" si="645"/>
        <v>83</v>
      </c>
      <c r="F535" s="367">
        <v>80</v>
      </c>
      <c r="G535" s="367"/>
      <c r="H535" s="367">
        <v>3</v>
      </c>
      <c r="I535" s="367">
        <f t="shared" si="616"/>
        <v>83</v>
      </c>
      <c r="J535" s="367">
        <v>80</v>
      </c>
      <c r="K535" s="367"/>
      <c r="L535" s="367">
        <v>3</v>
      </c>
      <c r="M535" s="367">
        <f t="shared" si="618"/>
        <v>83</v>
      </c>
      <c r="N535" s="367">
        <v>80</v>
      </c>
      <c r="O535" s="367"/>
      <c r="P535" s="367">
        <v>3</v>
      </c>
      <c r="Q535" s="367">
        <f t="shared" si="620"/>
        <v>83</v>
      </c>
      <c r="R535" s="367">
        <v>80</v>
      </c>
      <c r="S535" s="367"/>
      <c r="T535" s="367">
        <v>3</v>
      </c>
    </row>
    <row r="536" spans="1:20" s="363" customFormat="1" ht="24" customHeight="1">
      <c r="A536" s="263"/>
      <c r="B536" s="365" t="s">
        <v>354</v>
      </c>
      <c r="C536" s="255" t="s">
        <v>354</v>
      </c>
      <c r="D536" s="258" t="s">
        <v>16</v>
      </c>
      <c r="E536" s="359">
        <f t="shared" si="645"/>
        <v>14</v>
      </c>
      <c r="F536" s="359">
        <f t="shared" ref="F536:H536" si="686">F537+F538</f>
        <v>14</v>
      </c>
      <c r="G536" s="359">
        <f t="shared" si="686"/>
        <v>0</v>
      </c>
      <c r="H536" s="359">
        <f t="shared" si="686"/>
        <v>0</v>
      </c>
      <c r="I536" s="359">
        <f t="shared" si="616"/>
        <v>14</v>
      </c>
      <c r="J536" s="359">
        <f t="shared" ref="J536:L536" si="687">J537+J538</f>
        <v>14</v>
      </c>
      <c r="K536" s="359">
        <f t="shared" si="687"/>
        <v>0</v>
      </c>
      <c r="L536" s="359">
        <f t="shared" si="687"/>
        <v>0</v>
      </c>
      <c r="M536" s="359">
        <f t="shared" si="618"/>
        <v>14</v>
      </c>
      <c r="N536" s="359">
        <f t="shared" ref="N536:P536" si="688">N537+N538</f>
        <v>14</v>
      </c>
      <c r="O536" s="359">
        <f t="shared" si="688"/>
        <v>0</v>
      </c>
      <c r="P536" s="359">
        <f t="shared" si="688"/>
        <v>0</v>
      </c>
      <c r="Q536" s="359">
        <f t="shared" si="620"/>
        <v>14</v>
      </c>
      <c r="R536" s="359">
        <f t="shared" ref="R536:T536" si="689">R537+R538</f>
        <v>14</v>
      </c>
      <c r="S536" s="359">
        <f t="shared" si="689"/>
        <v>0</v>
      </c>
      <c r="T536" s="359">
        <f t="shared" si="689"/>
        <v>0</v>
      </c>
    </row>
    <row r="537" spans="1:20" s="363" customFormat="1" ht="24" customHeight="1">
      <c r="A537" s="263"/>
      <c r="B537" s="365" t="s">
        <v>354</v>
      </c>
      <c r="C537" s="255" t="s">
        <v>354</v>
      </c>
      <c r="D537" s="258" t="s">
        <v>17</v>
      </c>
      <c r="E537" s="359">
        <f t="shared" si="645"/>
        <v>12</v>
      </c>
      <c r="F537" s="359">
        <v>12</v>
      </c>
      <c r="G537" s="359"/>
      <c r="H537" s="359"/>
      <c r="I537" s="359">
        <f t="shared" si="616"/>
        <v>12</v>
      </c>
      <c r="J537" s="359">
        <v>12</v>
      </c>
      <c r="K537" s="359"/>
      <c r="L537" s="359"/>
      <c r="M537" s="359">
        <f t="shared" si="618"/>
        <v>12</v>
      </c>
      <c r="N537" s="359">
        <v>12</v>
      </c>
      <c r="O537" s="359"/>
      <c r="P537" s="359"/>
      <c r="Q537" s="359">
        <f t="shared" si="620"/>
        <v>12</v>
      </c>
      <c r="R537" s="359">
        <v>12</v>
      </c>
      <c r="S537" s="359"/>
      <c r="T537" s="359"/>
    </row>
    <row r="538" spans="1:20" s="363" customFormat="1" ht="24" customHeight="1">
      <c r="A538" s="263"/>
      <c r="B538" s="365" t="s">
        <v>354</v>
      </c>
      <c r="C538" s="255" t="s">
        <v>354</v>
      </c>
      <c r="D538" s="258" t="s">
        <v>18</v>
      </c>
      <c r="E538" s="359">
        <f t="shared" si="645"/>
        <v>2</v>
      </c>
      <c r="F538" s="359">
        <v>2</v>
      </c>
      <c r="G538" s="359"/>
      <c r="H538" s="359"/>
      <c r="I538" s="359">
        <f t="shared" si="616"/>
        <v>2</v>
      </c>
      <c r="J538" s="359">
        <v>2</v>
      </c>
      <c r="K538" s="359"/>
      <c r="L538" s="359"/>
      <c r="M538" s="359">
        <f t="shared" si="618"/>
        <v>2</v>
      </c>
      <c r="N538" s="359">
        <v>2</v>
      </c>
      <c r="O538" s="359"/>
      <c r="P538" s="359"/>
      <c r="Q538" s="359">
        <f t="shared" si="620"/>
        <v>2</v>
      </c>
      <c r="R538" s="359">
        <v>2</v>
      </c>
      <c r="S538" s="359"/>
      <c r="T538" s="359"/>
    </row>
    <row r="539" spans="1:20" s="363" customFormat="1" ht="45.75" customHeight="1">
      <c r="A539" s="263"/>
      <c r="B539" s="286" t="s">
        <v>507</v>
      </c>
      <c r="C539" s="286" t="s">
        <v>705</v>
      </c>
      <c r="D539" s="366" t="s">
        <v>508</v>
      </c>
      <c r="E539" s="367">
        <f t="shared" si="645"/>
        <v>25</v>
      </c>
      <c r="F539" s="367">
        <v>25</v>
      </c>
      <c r="G539" s="367"/>
      <c r="H539" s="367">
        <v>0</v>
      </c>
      <c r="I539" s="367">
        <f t="shared" si="616"/>
        <v>25</v>
      </c>
      <c r="J539" s="367">
        <v>25</v>
      </c>
      <c r="K539" s="367"/>
      <c r="L539" s="367">
        <v>0</v>
      </c>
      <c r="M539" s="367">
        <f t="shared" si="618"/>
        <v>25</v>
      </c>
      <c r="N539" s="367">
        <v>25</v>
      </c>
      <c r="O539" s="367"/>
      <c r="P539" s="367">
        <v>0</v>
      </c>
      <c r="Q539" s="367">
        <f t="shared" si="620"/>
        <v>25</v>
      </c>
      <c r="R539" s="367">
        <v>25</v>
      </c>
      <c r="S539" s="367"/>
      <c r="T539" s="367">
        <v>0</v>
      </c>
    </row>
    <row r="540" spans="1:20" s="363" customFormat="1" ht="24" customHeight="1">
      <c r="A540" s="263"/>
      <c r="B540" s="365" t="s">
        <v>354</v>
      </c>
      <c r="C540" s="255" t="s">
        <v>354</v>
      </c>
      <c r="D540" s="258" t="s">
        <v>16</v>
      </c>
      <c r="E540" s="359">
        <f t="shared" si="645"/>
        <v>7</v>
      </c>
      <c r="F540" s="359">
        <f t="shared" ref="F540:H540" si="690">F541+F542</f>
        <v>7</v>
      </c>
      <c r="G540" s="359">
        <f t="shared" si="690"/>
        <v>0</v>
      </c>
      <c r="H540" s="359">
        <f t="shared" si="690"/>
        <v>0</v>
      </c>
      <c r="I540" s="359">
        <f t="shared" si="616"/>
        <v>7</v>
      </c>
      <c r="J540" s="359">
        <f t="shared" ref="J540:L540" si="691">J541+J542</f>
        <v>7</v>
      </c>
      <c r="K540" s="359">
        <f t="shared" si="691"/>
        <v>0</v>
      </c>
      <c r="L540" s="359">
        <f t="shared" si="691"/>
        <v>0</v>
      </c>
      <c r="M540" s="359">
        <f t="shared" si="618"/>
        <v>7</v>
      </c>
      <c r="N540" s="359">
        <f t="shared" ref="N540:P540" si="692">N541+N542</f>
        <v>7</v>
      </c>
      <c r="O540" s="359">
        <f t="shared" si="692"/>
        <v>0</v>
      </c>
      <c r="P540" s="359">
        <f t="shared" si="692"/>
        <v>0</v>
      </c>
      <c r="Q540" s="359">
        <f t="shared" si="620"/>
        <v>7</v>
      </c>
      <c r="R540" s="359">
        <f t="shared" ref="R540:T540" si="693">R541+R542</f>
        <v>7</v>
      </c>
      <c r="S540" s="359">
        <f t="shared" si="693"/>
        <v>0</v>
      </c>
      <c r="T540" s="359">
        <f t="shared" si="693"/>
        <v>0</v>
      </c>
    </row>
    <row r="541" spans="1:20" s="363" customFormat="1" ht="24" customHeight="1">
      <c r="A541" s="263"/>
      <c r="B541" s="365" t="s">
        <v>354</v>
      </c>
      <c r="C541" s="255" t="s">
        <v>354</v>
      </c>
      <c r="D541" s="258" t="s">
        <v>17</v>
      </c>
      <c r="E541" s="359">
        <f t="shared" si="645"/>
        <v>4</v>
      </c>
      <c r="F541" s="359">
        <v>4</v>
      </c>
      <c r="G541" s="359"/>
      <c r="H541" s="359"/>
      <c r="I541" s="359">
        <f t="shared" si="616"/>
        <v>4</v>
      </c>
      <c r="J541" s="359">
        <v>4</v>
      </c>
      <c r="K541" s="359"/>
      <c r="L541" s="359"/>
      <c r="M541" s="359">
        <f t="shared" si="618"/>
        <v>4</v>
      </c>
      <c r="N541" s="359">
        <v>4</v>
      </c>
      <c r="O541" s="359"/>
      <c r="P541" s="359"/>
      <c r="Q541" s="359">
        <f t="shared" si="620"/>
        <v>4</v>
      </c>
      <c r="R541" s="359">
        <v>4</v>
      </c>
      <c r="S541" s="359"/>
      <c r="T541" s="359"/>
    </row>
    <row r="542" spans="1:20" s="363" customFormat="1" ht="24" customHeight="1">
      <c r="A542" s="263"/>
      <c r="B542" s="365" t="s">
        <v>354</v>
      </c>
      <c r="C542" s="255" t="s">
        <v>354</v>
      </c>
      <c r="D542" s="258" t="s">
        <v>18</v>
      </c>
      <c r="E542" s="359">
        <f t="shared" si="645"/>
        <v>3</v>
      </c>
      <c r="F542" s="359">
        <v>3</v>
      </c>
      <c r="G542" s="359"/>
      <c r="H542" s="359"/>
      <c r="I542" s="359">
        <f t="shared" si="616"/>
        <v>3</v>
      </c>
      <c r="J542" s="359">
        <v>3</v>
      </c>
      <c r="K542" s="359"/>
      <c r="L542" s="359"/>
      <c r="M542" s="359">
        <f t="shared" si="618"/>
        <v>3</v>
      </c>
      <c r="N542" s="359">
        <v>3</v>
      </c>
      <c r="O542" s="359"/>
      <c r="P542" s="359"/>
      <c r="Q542" s="359">
        <f t="shared" si="620"/>
        <v>3</v>
      </c>
      <c r="R542" s="359">
        <v>3</v>
      </c>
      <c r="S542" s="359"/>
      <c r="T542" s="359"/>
    </row>
    <row r="543" spans="1:20" s="363" customFormat="1" ht="46.5" customHeight="1">
      <c r="A543" s="263"/>
      <c r="B543" s="255" t="s">
        <v>509</v>
      </c>
      <c r="C543" s="255" t="s">
        <v>701</v>
      </c>
      <c r="D543" s="256" t="s">
        <v>510</v>
      </c>
      <c r="E543" s="257">
        <f t="shared" si="645"/>
        <v>45</v>
      </c>
      <c r="F543" s="257">
        <v>45</v>
      </c>
      <c r="G543" s="257"/>
      <c r="H543" s="257">
        <v>0</v>
      </c>
      <c r="I543" s="257">
        <f t="shared" si="616"/>
        <v>45</v>
      </c>
      <c r="J543" s="257">
        <v>45</v>
      </c>
      <c r="K543" s="257"/>
      <c r="L543" s="257">
        <v>0</v>
      </c>
      <c r="M543" s="257">
        <f t="shared" si="618"/>
        <v>45</v>
      </c>
      <c r="N543" s="257">
        <v>45</v>
      </c>
      <c r="O543" s="257"/>
      <c r="P543" s="257">
        <v>0</v>
      </c>
      <c r="Q543" s="257">
        <f t="shared" si="620"/>
        <v>45</v>
      </c>
      <c r="R543" s="257">
        <v>45</v>
      </c>
      <c r="S543" s="257"/>
      <c r="T543" s="257">
        <v>0</v>
      </c>
    </row>
    <row r="544" spans="1:20" s="363" customFormat="1" ht="24" customHeight="1">
      <c r="A544" s="263"/>
      <c r="B544" s="365" t="s">
        <v>354</v>
      </c>
      <c r="C544" s="255" t="s">
        <v>354</v>
      </c>
      <c r="D544" s="258" t="s">
        <v>16</v>
      </c>
      <c r="E544" s="359">
        <f t="shared" si="645"/>
        <v>11</v>
      </c>
      <c r="F544" s="359">
        <f t="shared" ref="F544:H544" si="694">F545+F546</f>
        <v>11</v>
      </c>
      <c r="G544" s="359">
        <f t="shared" si="694"/>
        <v>0</v>
      </c>
      <c r="H544" s="359">
        <f t="shared" si="694"/>
        <v>0</v>
      </c>
      <c r="I544" s="359">
        <f t="shared" si="616"/>
        <v>11</v>
      </c>
      <c r="J544" s="359">
        <f t="shared" ref="J544:L544" si="695">J545+J546</f>
        <v>11</v>
      </c>
      <c r="K544" s="359">
        <f t="shared" si="695"/>
        <v>0</v>
      </c>
      <c r="L544" s="359">
        <f t="shared" si="695"/>
        <v>0</v>
      </c>
      <c r="M544" s="359">
        <f t="shared" si="618"/>
        <v>11</v>
      </c>
      <c r="N544" s="359">
        <f t="shared" ref="N544:P544" si="696">N545+N546</f>
        <v>11</v>
      </c>
      <c r="O544" s="359">
        <f t="shared" si="696"/>
        <v>0</v>
      </c>
      <c r="P544" s="359">
        <f t="shared" si="696"/>
        <v>0</v>
      </c>
      <c r="Q544" s="359">
        <f t="shared" si="620"/>
        <v>11</v>
      </c>
      <c r="R544" s="359">
        <f t="shared" ref="R544:T544" si="697">R545+R546</f>
        <v>11</v>
      </c>
      <c r="S544" s="359">
        <f t="shared" si="697"/>
        <v>0</v>
      </c>
      <c r="T544" s="359">
        <f t="shared" si="697"/>
        <v>0</v>
      </c>
    </row>
    <row r="545" spans="1:20" s="363" customFormat="1" ht="24" customHeight="1">
      <c r="A545" s="263"/>
      <c r="B545" s="365" t="s">
        <v>354</v>
      </c>
      <c r="C545" s="255" t="s">
        <v>354</v>
      </c>
      <c r="D545" s="258" t="s">
        <v>17</v>
      </c>
      <c r="E545" s="359">
        <f t="shared" si="645"/>
        <v>7</v>
      </c>
      <c r="F545" s="359">
        <v>7</v>
      </c>
      <c r="G545" s="359"/>
      <c r="H545" s="359"/>
      <c r="I545" s="359">
        <f t="shared" si="616"/>
        <v>7</v>
      </c>
      <c r="J545" s="359">
        <v>7</v>
      </c>
      <c r="K545" s="359"/>
      <c r="L545" s="359"/>
      <c r="M545" s="359">
        <f t="shared" si="618"/>
        <v>7</v>
      </c>
      <c r="N545" s="359">
        <v>7</v>
      </c>
      <c r="O545" s="359"/>
      <c r="P545" s="359"/>
      <c r="Q545" s="359">
        <f t="shared" si="620"/>
        <v>7</v>
      </c>
      <c r="R545" s="359">
        <v>7</v>
      </c>
      <c r="S545" s="359"/>
      <c r="T545" s="359"/>
    </row>
    <row r="546" spans="1:20" s="363" customFormat="1" ht="24" customHeight="1">
      <c r="A546" s="263"/>
      <c r="B546" s="365" t="s">
        <v>354</v>
      </c>
      <c r="C546" s="255" t="s">
        <v>354</v>
      </c>
      <c r="D546" s="258" t="s">
        <v>18</v>
      </c>
      <c r="E546" s="359">
        <f t="shared" si="645"/>
        <v>4</v>
      </c>
      <c r="F546" s="359">
        <v>4</v>
      </c>
      <c r="G546" s="359"/>
      <c r="H546" s="359"/>
      <c r="I546" s="359">
        <f t="shared" ref="I546:I609" si="698">J546+K546+L546</f>
        <v>4</v>
      </c>
      <c r="J546" s="359">
        <v>4</v>
      </c>
      <c r="K546" s="359"/>
      <c r="L546" s="359"/>
      <c r="M546" s="359">
        <f t="shared" ref="M546:M609" si="699">N546+O546+P546</f>
        <v>4</v>
      </c>
      <c r="N546" s="359">
        <v>4</v>
      </c>
      <c r="O546" s="359"/>
      <c r="P546" s="359"/>
      <c r="Q546" s="359">
        <f t="shared" ref="Q546:Q609" si="700">R546+S546+T546</f>
        <v>4</v>
      </c>
      <c r="R546" s="359">
        <v>4</v>
      </c>
      <c r="S546" s="359"/>
      <c r="T546" s="359"/>
    </row>
    <row r="547" spans="1:20" s="363" customFormat="1" ht="35.25" customHeight="1">
      <c r="A547" s="263"/>
      <c r="B547" s="286" t="s">
        <v>511</v>
      </c>
      <c r="C547" s="286" t="s">
        <v>702</v>
      </c>
      <c r="D547" s="366" t="s">
        <v>512</v>
      </c>
      <c r="E547" s="367">
        <f t="shared" si="645"/>
        <v>62</v>
      </c>
      <c r="F547" s="367">
        <v>55</v>
      </c>
      <c r="G547" s="367"/>
      <c r="H547" s="367">
        <v>7</v>
      </c>
      <c r="I547" s="367">
        <f t="shared" si="698"/>
        <v>62</v>
      </c>
      <c r="J547" s="367">
        <v>55</v>
      </c>
      <c r="K547" s="367"/>
      <c r="L547" s="367">
        <v>7</v>
      </c>
      <c r="M547" s="367">
        <f t="shared" si="699"/>
        <v>62</v>
      </c>
      <c r="N547" s="367">
        <v>55</v>
      </c>
      <c r="O547" s="367"/>
      <c r="P547" s="367">
        <v>7</v>
      </c>
      <c r="Q547" s="367">
        <f t="shared" si="700"/>
        <v>62</v>
      </c>
      <c r="R547" s="367">
        <v>55</v>
      </c>
      <c r="S547" s="367"/>
      <c r="T547" s="367">
        <v>7</v>
      </c>
    </row>
    <row r="548" spans="1:20" s="363" customFormat="1" ht="24" customHeight="1">
      <c r="A548" s="263"/>
      <c r="B548" s="365" t="s">
        <v>354</v>
      </c>
      <c r="C548" s="255" t="s">
        <v>354</v>
      </c>
      <c r="D548" s="258" t="s">
        <v>16</v>
      </c>
      <c r="E548" s="359">
        <f t="shared" si="645"/>
        <v>12</v>
      </c>
      <c r="F548" s="359">
        <f t="shared" ref="F548:H548" si="701">F549+F550</f>
        <v>12</v>
      </c>
      <c r="G548" s="359">
        <f t="shared" si="701"/>
        <v>0</v>
      </c>
      <c r="H548" s="359">
        <f t="shared" si="701"/>
        <v>0</v>
      </c>
      <c r="I548" s="359">
        <f t="shared" si="698"/>
        <v>12</v>
      </c>
      <c r="J548" s="359">
        <f t="shared" ref="J548:L548" si="702">J549+J550</f>
        <v>12</v>
      </c>
      <c r="K548" s="359">
        <f t="shared" si="702"/>
        <v>0</v>
      </c>
      <c r="L548" s="359">
        <f t="shared" si="702"/>
        <v>0</v>
      </c>
      <c r="M548" s="359">
        <f t="shared" si="699"/>
        <v>12</v>
      </c>
      <c r="N548" s="359">
        <f t="shared" ref="N548:P548" si="703">N549+N550</f>
        <v>12</v>
      </c>
      <c r="O548" s="359">
        <f t="shared" si="703"/>
        <v>0</v>
      </c>
      <c r="P548" s="359">
        <f t="shared" si="703"/>
        <v>0</v>
      </c>
      <c r="Q548" s="359">
        <f t="shared" si="700"/>
        <v>12</v>
      </c>
      <c r="R548" s="359">
        <f t="shared" ref="R548:T548" si="704">R549+R550</f>
        <v>12</v>
      </c>
      <c r="S548" s="359">
        <f t="shared" si="704"/>
        <v>0</v>
      </c>
      <c r="T548" s="359">
        <f t="shared" si="704"/>
        <v>0</v>
      </c>
    </row>
    <row r="549" spans="1:20" s="363" customFormat="1" ht="24" customHeight="1">
      <c r="A549" s="263"/>
      <c r="B549" s="365" t="s">
        <v>354</v>
      </c>
      <c r="C549" s="255" t="s">
        <v>354</v>
      </c>
      <c r="D549" s="258" t="s">
        <v>17</v>
      </c>
      <c r="E549" s="359">
        <f t="shared" si="645"/>
        <v>5</v>
      </c>
      <c r="F549" s="359">
        <v>5</v>
      </c>
      <c r="G549" s="359"/>
      <c r="H549" s="359"/>
      <c r="I549" s="359">
        <f t="shared" si="698"/>
        <v>5</v>
      </c>
      <c r="J549" s="359">
        <v>5</v>
      </c>
      <c r="K549" s="359"/>
      <c r="L549" s="359"/>
      <c r="M549" s="359">
        <f t="shared" si="699"/>
        <v>5</v>
      </c>
      <c r="N549" s="359">
        <v>5</v>
      </c>
      <c r="O549" s="359"/>
      <c r="P549" s="359"/>
      <c r="Q549" s="359">
        <f t="shared" si="700"/>
        <v>5</v>
      </c>
      <c r="R549" s="359">
        <v>5</v>
      </c>
      <c r="S549" s="359"/>
      <c r="T549" s="359"/>
    </row>
    <row r="550" spans="1:20" s="363" customFormat="1" ht="24" customHeight="1">
      <c r="A550" s="263"/>
      <c r="B550" s="365" t="s">
        <v>354</v>
      </c>
      <c r="C550" s="255" t="s">
        <v>354</v>
      </c>
      <c r="D550" s="258" t="s">
        <v>18</v>
      </c>
      <c r="E550" s="359">
        <f t="shared" si="645"/>
        <v>7</v>
      </c>
      <c r="F550" s="359">
        <v>7</v>
      </c>
      <c r="G550" s="359"/>
      <c r="H550" s="359"/>
      <c r="I550" s="359">
        <f t="shared" si="698"/>
        <v>7</v>
      </c>
      <c r="J550" s="359">
        <v>7</v>
      </c>
      <c r="K550" s="359"/>
      <c r="L550" s="359"/>
      <c r="M550" s="359">
        <f t="shared" si="699"/>
        <v>7</v>
      </c>
      <c r="N550" s="359">
        <v>7</v>
      </c>
      <c r="O550" s="359"/>
      <c r="P550" s="359"/>
      <c r="Q550" s="359">
        <f t="shared" si="700"/>
        <v>7</v>
      </c>
      <c r="R550" s="359">
        <v>7</v>
      </c>
      <c r="S550" s="359"/>
      <c r="T550" s="359"/>
    </row>
    <row r="551" spans="1:20" s="363" customFormat="1" ht="39.75" customHeight="1">
      <c r="A551" s="263"/>
      <c r="B551" s="286" t="s">
        <v>513</v>
      </c>
      <c r="C551" s="286" t="s">
        <v>706</v>
      </c>
      <c r="D551" s="366" t="s">
        <v>514</v>
      </c>
      <c r="E551" s="367">
        <f t="shared" si="645"/>
        <v>118</v>
      </c>
      <c r="F551" s="367">
        <v>95</v>
      </c>
      <c r="G551" s="367"/>
      <c r="H551" s="367">
        <v>23</v>
      </c>
      <c r="I551" s="367">
        <f t="shared" si="698"/>
        <v>118</v>
      </c>
      <c r="J551" s="367">
        <v>95</v>
      </c>
      <c r="K551" s="367"/>
      <c r="L551" s="367">
        <v>23</v>
      </c>
      <c r="M551" s="367">
        <f t="shared" si="699"/>
        <v>118</v>
      </c>
      <c r="N551" s="367">
        <v>95</v>
      </c>
      <c r="O551" s="367"/>
      <c r="P551" s="367">
        <v>23</v>
      </c>
      <c r="Q551" s="367">
        <f t="shared" si="700"/>
        <v>118</v>
      </c>
      <c r="R551" s="367">
        <v>95</v>
      </c>
      <c r="S551" s="367"/>
      <c r="T551" s="367">
        <v>23</v>
      </c>
    </row>
    <row r="552" spans="1:20" s="363" customFormat="1">
      <c r="A552" s="274"/>
      <c r="B552" s="365" t="s">
        <v>354</v>
      </c>
      <c r="C552" s="255" t="s">
        <v>354</v>
      </c>
      <c r="D552" s="258" t="s">
        <v>16</v>
      </c>
      <c r="E552" s="359">
        <f t="shared" si="645"/>
        <v>20</v>
      </c>
      <c r="F552" s="359">
        <f t="shared" ref="F552:H552" si="705">F553+F554</f>
        <v>17</v>
      </c>
      <c r="G552" s="359">
        <f t="shared" si="705"/>
        <v>0</v>
      </c>
      <c r="H552" s="359">
        <f t="shared" si="705"/>
        <v>3</v>
      </c>
      <c r="I552" s="359">
        <f t="shared" si="698"/>
        <v>20</v>
      </c>
      <c r="J552" s="359">
        <f t="shared" ref="J552:L552" si="706">J553+J554</f>
        <v>17</v>
      </c>
      <c r="K552" s="359">
        <f t="shared" si="706"/>
        <v>0</v>
      </c>
      <c r="L552" s="359">
        <f t="shared" si="706"/>
        <v>3</v>
      </c>
      <c r="M552" s="359">
        <f t="shared" si="699"/>
        <v>20</v>
      </c>
      <c r="N552" s="359">
        <f t="shared" ref="N552:P552" si="707">N553+N554</f>
        <v>17</v>
      </c>
      <c r="O552" s="359">
        <f t="shared" si="707"/>
        <v>0</v>
      </c>
      <c r="P552" s="359">
        <f t="shared" si="707"/>
        <v>3</v>
      </c>
      <c r="Q552" s="359">
        <f t="shared" si="700"/>
        <v>20</v>
      </c>
      <c r="R552" s="359">
        <f t="shared" ref="R552:T552" si="708">R553+R554</f>
        <v>17</v>
      </c>
      <c r="S552" s="359">
        <f t="shared" si="708"/>
        <v>0</v>
      </c>
      <c r="T552" s="359">
        <f t="shared" si="708"/>
        <v>3</v>
      </c>
    </row>
    <row r="553" spans="1:20" s="363" customFormat="1">
      <c r="A553" s="274"/>
      <c r="B553" s="365" t="s">
        <v>354</v>
      </c>
      <c r="C553" s="255" t="s">
        <v>354</v>
      </c>
      <c r="D553" s="258" t="s">
        <v>17</v>
      </c>
      <c r="E553" s="359">
        <f t="shared" si="645"/>
        <v>9</v>
      </c>
      <c r="F553" s="359">
        <v>9</v>
      </c>
      <c r="G553" s="359"/>
      <c r="H553" s="359"/>
      <c r="I553" s="359">
        <f t="shared" si="698"/>
        <v>9</v>
      </c>
      <c r="J553" s="359">
        <v>9</v>
      </c>
      <c r="K553" s="359"/>
      <c r="L553" s="359"/>
      <c r="M553" s="359">
        <f t="shared" si="699"/>
        <v>9</v>
      </c>
      <c r="N553" s="359">
        <v>9</v>
      </c>
      <c r="O553" s="359"/>
      <c r="P553" s="359"/>
      <c r="Q553" s="359">
        <f t="shared" si="700"/>
        <v>9</v>
      </c>
      <c r="R553" s="359">
        <v>9</v>
      </c>
      <c r="S553" s="359"/>
      <c r="T553" s="359"/>
    </row>
    <row r="554" spans="1:20" s="363" customFormat="1">
      <c r="A554" s="274"/>
      <c r="B554" s="365" t="s">
        <v>354</v>
      </c>
      <c r="C554" s="255" t="s">
        <v>354</v>
      </c>
      <c r="D554" s="258" t="s">
        <v>18</v>
      </c>
      <c r="E554" s="359">
        <f t="shared" si="645"/>
        <v>11</v>
      </c>
      <c r="F554" s="359">
        <v>8</v>
      </c>
      <c r="G554" s="359"/>
      <c r="H554" s="359">
        <v>3</v>
      </c>
      <c r="I554" s="359">
        <f t="shared" si="698"/>
        <v>11</v>
      </c>
      <c r="J554" s="359">
        <v>8</v>
      </c>
      <c r="K554" s="359"/>
      <c r="L554" s="359">
        <v>3</v>
      </c>
      <c r="M554" s="359">
        <f t="shared" si="699"/>
        <v>11</v>
      </c>
      <c r="N554" s="359">
        <v>8</v>
      </c>
      <c r="O554" s="359"/>
      <c r="P554" s="359">
        <v>3</v>
      </c>
      <c r="Q554" s="359">
        <f t="shared" si="700"/>
        <v>11</v>
      </c>
      <c r="R554" s="359">
        <v>8</v>
      </c>
      <c r="S554" s="359"/>
      <c r="T554" s="359">
        <v>3</v>
      </c>
    </row>
    <row r="555" spans="1:20" s="363" customFormat="1" ht="38.25" customHeight="1">
      <c r="A555" s="274"/>
      <c r="B555" s="255" t="s">
        <v>515</v>
      </c>
      <c r="C555" s="255" t="s">
        <v>707</v>
      </c>
      <c r="D555" s="256" t="s">
        <v>516</v>
      </c>
      <c r="E555" s="257">
        <f t="shared" si="645"/>
        <v>111</v>
      </c>
      <c r="F555" s="257">
        <v>95</v>
      </c>
      <c r="G555" s="257"/>
      <c r="H555" s="257">
        <v>16</v>
      </c>
      <c r="I555" s="257">
        <f t="shared" si="698"/>
        <v>111</v>
      </c>
      <c r="J555" s="257">
        <v>95</v>
      </c>
      <c r="K555" s="257"/>
      <c r="L555" s="257">
        <v>16</v>
      </c>
      <c r="M555" s="257">
        <f t="shared" si="699"/>
        <v>111</v>
      </c>
      <c r="N555" s="257">
        <v>95</v>
      </c>
      <c r="O555" s="257"/>
      <c r="P555" s="257">
        <v>16</v>
      </c>
      <c r="Q555" s="257">
        <f t="shared" si="700"/>
        <v>111</v>
      </c>
      <c r="R555" s="257">
        <v>95</v>
      </c>
      <c r="S555" s="257"/>
      <c r="T555" s="257">
        <v>16</v>
      </c>
    </row>
    <row r="556" spans="1:20" s="363" customFormat="1" ht="27.75" customHeight="1">
      <c r="A556" s="274"/>
      <c r="B556" s="365" t="s">
        <v>354</v>
      </c>
      <c r="C556" s="255" t="s">
        <v>354</v>
      </c>
      <c r="D556" s="258" t="s">
        <v>16</v>
      </c>
      <c r="E556" s="359">
        <f t="shared" si="645"/>
        <v>25</v>
      </c>
      <c r="F556" s="359">
        <f t="shared" ref="F556:H556" si="709">F557+F558</f>
        <v>23</v>
      </c>
      <c r="G556" s="359">
        <f t="shared" si="709"/>
        <v>0</v>
      </c>
      <c r="H556" s="359">
        <f t="shared" si="709"/>
        <v>2</v>
      </c>
      <c r="I556" s="359">
        <f t="shared" si="698"/>
        <v>25</v>
      </c>
      <c r="J556" s="359">
        <f t="shared" ref="J556:L556" si="710">J557+J558</f>
        <v>23</v>
      </c>
      <c r="K556" s="359">
        <f t="shared" si="710"/>
        <v>0</v>
      </c>
      <c r="L556" s="359">
        <f t="shared" si="710"/>
        <v>2</v>
      </c>
      <c r="M556" s="359">
        <f t="shared" si="699"/>
        <v>25</v>
      </c>
      <c r="N556" s="359">
        <f t="shared" ref="N556:P556" si="711">N557+N558</f>
        <v>23</v>
      </c>
      <c r="O556" s="359">
        <f t="shared" si="711"/>
        <v>0</v>
      </c>
      <c r="P556" s="359">
        <f t="shared" si="711"/>
        <v>2</v>
      </c>
      <c r="Q556" s="359">
        <f t="shared" si="700"/>
        <v>25</v>
      </c>
      <c r="R556" s="359">
        <f t="shared" ref="R556:T556" si="712">R557+R558</f>
        <v>23</v>
      </c>
      <c r="S556" s="359">
        <f t="shared" si="712"/>
        <v>0</v>
      </c>
      <c r="T556" s="359">
        <f t="shared" si="712"/>
        <v>2</v>
      </c>
    </row>
    <row r="557" spans="1:20" s="363" customFormat="1" ht="20.25" customHeight="1">
      <c r="A557" s="274"/>
      <c r="B557" s="365" t="s">
        <v>354</v>
      </c>
      <c r="C557" s="255" t="s">
        <v>354</v>
      </c>
      <c r="D557" s="258" t="s">
        <v>17</v>
      </c>
      <c r="E557" s="359">
        <f t="shared" si="645"/>
        <v>19</v>
      </c>
      <c r="F557" s="359">
        <v>19</v>
      </c>
      <c r="G557" s="359"/>
      <c r="H557" s="359"/>
      <c r="I557" s="359">
        <f t="shared" si="698"/>
        <v>19</v>
      </c>
      <c r="J557" s="359">
        <v>19</v>
      </c>
      <c r="K557" s="359"/>
      <c r="L557" s="359"/>
      <c r="M557" s="359">
        <f t="shared" si="699"/>
        <v>19</v>
      </c>
      <c r="N557" s="359">
        <v>19</v>
      </c>
      <c r="O557" s="359"/>
      <c r="P557" s="359"/>
      <c r="Q557" s="359">
        <f t="shared" si="700"/>
        <v>19</v>
      </c>
      <c r="R557" s="359">
        <v>19</v>
      </c>
      <c r="S557" s="359"/>
      <c r="T557" s="359"/>
    </row>
    <row r="558" spans="1:20" s="363" customFormat="1" ht="19.5" customHeight="1">
      <c r="A558" s="274"/>
      <c r="B558" s="365" t="s">
        <v>354</v>
      </c>
      <c r="C558" s="255" t="s">
        <v>354</v>
      </c>
      <c r="D558" s="258" t="s">
        <v>18</v>
      </c>
      <c r="E558" s="359">
        <f t="shared" si="645"/>
        <v>6</v>
      </c>
      <c r="F558" s="359">
        <v>4</v>
      </c>
      <c r="G558" s="359"/>
      <c r="H558" s="359">
        <v>2</v>
      </c>
      <c r="I558" s="359">
        <f t="shared" si="698"/>
        <v>6</v>
      </c>
      <c r="J558" s="359">
        <v>4</v>
      </c>
      <c r="K558" s="359"/>
      <c r="L558" s="359">
        <v>2</v>
      </c>
      <c r="M558" s="359">
        <f t="shared" si="699"/>
        <v>6</v>
      </c>
      <c r="N558" s="359">
        <v>4</v>
      </c>
      <c r="O558" s="359"/>
      <c r="P558" s="359">
        <v>2</v>
      </c>
      <c r="Q558" s="359">
        <f t="shared" si="700"/>
        <v>6</v>
      </c>
      <c r="R558" s="359">
        <v>4</v>
      </c>
      <c r="S558" s="359"/>
      <c r="T558" s="359">
        <v>2</v>
      </c>
    </row>
    <row r="559" spans="1:20" s="363" customFormat="1" ht="36" customHeight="1">
      <c r="A559" s="274"/>
      <c r="B559" s="255" t="s">
        <v>517</v>
      </c>
      <c r="C559" s="255" t="s">
        <v>708</v>
      </c>
      <c r="D559" s="256" t="s">
        <v>518</v>
      </c>
      <c r="E559" s="257">
        <f t="shared" si="645"/>
        <v>130</v>
      </c>
      <c r="F559" s="257">
        <v>80</v>
      </c>
      <c r="G559" s="257"/>
      <c r="H559" s="257">
        <v>50</v>
      </c>
      <c r="I559" s="257">
        <f t="shared" si="698"/>
        <v>130</v>
      </c>
      <c r="J559" s="257">
        <v>80</v>
      </c>
      <c r="K559" s="257"/>
      <c r="L559" s="257">
        <v>50</v>
      </c>
      <c r="M559" s="257">
        <f t="shared" si="699"/>
        <v>130</v>
      </c>
      <c r="N559" s="257">
        <v>80</v>
      </c>
      <c r="O559" s="257"/>
      <c r="P559" s="257">
        <v>50</v>
      </c>
      <c r="Q559" s="257">
        <f t="shared" si="700"/>
        <v>130</v>
      </c>
      <c r="R559" s="257">
        <v>80</v>
      </c>
      <c r="S559" s="257"/>
      <c r="T559" s="257">
        <v>50</v>
      </c>
    </row>
    <row r="560" spans="1:20" s="363" customFormat="1" ht="21" customHeight="1">
      <c r="A560" s="246"/>
      <c r="B560" s="365" t="s">
        <v>354</v>
      </c>
      <c r="C560" s="255" t="s">
        <v>354</v>
      </c>
      <c r="D560" s="258" t="s">
        <v>16</v>
      </c>
      <c r="E560" s="359">
        <f t="shared" ref="E560:E623" si="713">F560+G560+H560</f>
        <v>32</v>
      </c>
      <c r="F560" s="359">
        <f t="shared" ref="F560:H560" si="714">F561+F562</f>
        <v>24</v>
      </c>
      <c r="G560" s="359">
        <f t="shared" si="714"/>
        <v>0</v>
      </c>
      <c r="H560" s="359">
        <f t="shared" si="714"/>
        <v>8</v>
      </c>
      <c r="I560" s="359">
        <f t="shared" si="698"/>
        <v>32</v>
      </c>
      <c r="J560" s="359">
        <f t="shared" ref="J560:L560" si="715">J561+J562</f>
        <v>24</v>
      </c>
      <c r="K560" s="359">
        <f t="shared" si="715"/>
        <v>0</v>
      </c>
      <c r="L560" s="359">
        <f t="shared" si="715"/>
        <v>8</v>
      </c>
      <c r="M560" s="359">
        <f t="shared" si="699"/>
        <v>32</v>
      </c>
      <c r="N560" s="359">
        <f t="shared" ref="N560:P560" si="716">N561+N562</f>
        <v>24</v>
      </c>
      <c r="O560" s="359">
        <f t="shared" si="716"/>
        <v>0</v>
      </c>
      <c r="P560" s="359">
        <f t="shared" si="716"/>
        <v>8</v>
      </c>
      <c r="Q560" s="359">
        <f t="shared" si="700"/>
        <v>32</v>
      </c>
      <c r="R560" s="359">
        <f t="shared" ref="R560:T560" si="717">R561+R562</f>
        <v>24</v>
      </c>
      <c r="S560" s="359">
        <f t="shared" si="717"/>
        <v>0</v>
      </c>
      <c r="T560" s="359">
        <f t="shared" si="717"/>
        <v>8</v>
      </c>
    </row>
    <row r="561" spans="1:20" s="363" customFormat="1" ht="27" customHeight="1">
      <c r="A561" s="274"/>
      <c r="B561" s="365" t="s">
        <v>354</v>
      </c>
      <c r="C561" s="255" t="s">
        <v>354</v>
      </c>
      <c r="D561" s="258" t="s">
        <v>17</v>
      </c>
      <c r="E561" s="359">
        <f t="shared" si="713"/>
        <v>14</v>
      </c>
      <c r="F561" s="359">
        <v>14</v>
      </c>
      <c r="G561" s="359"/>
      <c r="H561" s="359">
        <v>0</v>
      </c>
      <c r="I561" s="359">
        <f t="shared" si="698"/>
        <v>14</v>
      </c>
      <c r="J561" s="359">
        <v>14</v>
      </c>
      <c r="K561" s="359"/>
      <c r="L561" s="359">
        <v>0</v>
      </c>
      <c r="M561" s="359">
        <f t="shared" si="699"/>
        <v>14</v>
      </c>
      <c r="N561" s="359">
        <v>14</v>
      </c>
      <c r="O561" s="359"/>
      <c r="P561" s="359">
        <v>0</v>
      </c>
      <c r="Q561" s="359">
        <f t="shared" si="700"/>
        <v>14</v>
      </c>
      <c r="R561" s="359">
        <v>14</v>
      </c>
      <c r="S561" s="359"/>
      <c r="T561" s="359">
        <v>0</v>
      </c>
    </row>
    <row r="562" spans="1:20" s="363" customFormat="1" ht="30.75" customHeight="1">
      <c r="A562" s="274"/>
      <c r="B562" s="365" t="s">
        <v>354</v>
      </c>
      <c r="C562" s="255" t="s">
        <v>354</v>
      </c>
      <c r="D562" s="258" t="s">
        <v>18</v>
      </c>
      <c r="E562" s="359">
        <f t="shared" si="713"/>
        <v>18</v>
      </c>
      <c r="F562" s="359">
        <v>10</v>
      </c>
      <c r="G562" s="359"/>
      <c r="H562" s="359">
        <v>8</v>
      </c>
      <c r="I562" s="359">
        <f t="shared" si="698"/>
        <v>18</v>
      </c>
      <c r="J562" s="359">
        <v>10</v>
      </c>
      <c r="K562" s="359"/>
      <c r="L562" s="359">
        <v>8</v>
      </c>
      <c r="M562" s="359">
        <f t="shared" si="699"/>
        <v>18</v>
      </c>
      <c r="N562" s="359">
        <v>10</v>
      </c>
      <c r="O562" s="359"/>
      <c r="P562" s="359">
        <v>8</v>
      </c>
      <c r="Q562" s="359">
        <f t="shared" si="700"/>
        <v>18</v>
      </c>
      <c r="R562" s="359">
        <v>10</v>
      </c>
      <c r="S562" s="359"/>
      <c r="T562" s="359">
        <v>8</v>
      </c>
    </row>
    <row r="563" spans="1:20" s="363" customFormat="1" ht="38.25" customHeight="1">
      <c r="A563" s="246"/>
      <c r="B563" s="255" t="s">
        <v>519</v>
      </c>
      <c r="C563" s="255" t="s">
        <v>709</v>
      </c>
      <c r="D563" s="256" t="s">
        <v>520</v>
      </c>
      <c r="E563" s="257">
        <f t="shared" si="713"/>
        <v>55</v>
      </c>
      <c r="F563" s="257">
        <v>40</v>
      </c>
      <c r="G563" s="257"/>
      <c r="H563" s="257">
        <v>15</v>
      </c>
      <c r="I563" s="257">
        <f t="shared" si="698"/>
        <v>55</v>
      </c>
      <c r="J563" s="257">
        <v>40</v>
      </c>
      <c r="K563" s="257"/>
      <c r="L563" s="257">
        <v>15</v>
      </c>
      <c r="M563" s="257">
        <f t="shared" si="699"/>
        <v>55</v>
      </c>
      <c r="N563" s="257">
        <v>40</v>
      </c>
      <c r="O563" s="257"/>
      <c r="P563" s="257">
        <v>15</v>
      </c>
      <c r="Q563" s="257">
        <f t="shared" si="700"/>
        <v>55</v>
      </c>
      <c r="R563" s="257">
        <v>40</v>
      </c>
      <c r="S563" s="257"/>
      <c r="T563" s="257">
        <v>15</v>
      </c>
    </row>
    <row r="564" spans="1:20" s="363" customFormat="1" ht="24" customHeight="1">
      <c r="A564" s="263"/>
      <c r="B564" s="365" t="s">
        <v>354</v>
      </c>
      <c r="C564" s="255" t="s">
        <v>354</v>
      </c>
      <c r="D564" s="258" t="s">
        <v>16</v>
      </c>
      <c r="E564" s="359">
        <f t="shared" si="713"/>
        <v>13</v>
      </c>
      <c r="F564" s="359">
        <f t="shared" ref="F564:H564" si="718">F565+F566</f>
        <v>11</v>
      </c>
      <c r="G564" s="359">
        <f t="shared" si="718"/>
        <v>0</v>
      </c>
      <c r="H564" s="359">
        <f t="shared" si="718"/>
        <v>2</v>
      </c>
      <c r="I564" s="359">
        <f t="shared" si="698"/>
        <v>13</v>
      </c>
      <c r="J564" s="359">
        <f t="shared" ref="J564:L564" si="719">J565+J566</f>
        <v>11</v>
      </c>
      <c r="K564" s="359">
        <f t="shared" si="719"/>
        <v>0</v>
      </c>
      <c r="L564" s="359">
        <f t="shared" si="719"/>
        <v>2</v>
      </c>
      <c r="M564" s="359">
        <f t="shared" si="699"/>
        <v>13</v>
      </c>
      <c r="N564" s="359">
        <f t="shared" ref="N564:P564" si="720">N565+N566</f>
        <v>11</v>
      </c>
      <c r="O564" s="359">
        <f t="shared" si="720"/>
        <v>0</v>
      </c>
      <c r="P564" s="359">
        <f t="shared" si="720"/>
        <v>2</v>
      </c>
      <c r="Q564" s="359">
        <f t="shared" si="700"/>
        <v>13</v>
      </c>
      <c r="R564" s="359">
        <f t="shared" ref="R564:T564" si="721">R565+R566</f>
        <v>11</v>
      </c>
      <c r="S564" s="359">
        <f t="shared" si="721"/>
        <v>0</v>
      </c>
      <c r="T564" s="359">
        <f t="shared" si="721"/>
        <v>2</v>
      </c>
    </row>
    <row r="565" spans="1:20" s="363" customFormat="1" ht="22.5" customHeight="1">
      <c r="A565" s="274"/>
      <c r="B565" s="365" t="s">
        <v>354</v>
      </c>
      <c r="C565" s="255" t="s">
        <v>354</v>
      </c>
      <c r="D565" s="258" t="s">
        <v>17</v>
      </c>
      <c r="E565" s="359">
        <f t="shared" si="713"/>
        <v>8</v>
      </c>
      <c r="F565" s="359">
        <v>8</v>
      </c>
      <c r="G565" s="359"/>
      <c r="H565" s="359"/>
      <c r="I565" s="359">
        <f t="shared" si="698"/>
        <v>8</v>
      </c>
      <c r="J565" s="359">
        <v>8</v>
      </c>
      <c r="K565" s="359"/>
      <c r="L565" s="359"/>
      <c r="M565" s="359">
        <f t="shared" si="699"/>
        <v>8</v>
      </c>
      <c r="N565" s="359">
        <v>8</v>
      </c>
      <c r="O565" s="359"/>
      <c r="P565" s="359"/>
      <c r="Q565" s="359">
        <f t="shared" si="700"/>
        <v>8</v>
      </c>
      <c r="R565" s="359">
        <v>8</v>
      </c>
      <c r="S565" s="359"/>
      <c r="T565" s="359"/>
    </row>
    <row r="566" spans="1:20" s="363" customFormat="1" ht="21" customHeight="1">
      <c r="A566" s="246"/>
      <c r="B566" s="365" t="s">
        <v>354</v>
      </c>
      <c r="C566" s="255" t="s">
        <v>354</v>
      </c>
      <c r="D566" s="258" t="s">
        <v>18</v>
      </c>
      <c r="E566" s="359">
        <f t="shared" si="713"/>
        <v>5</v>
      </c>
      <c r="F566" s="359">
        <v>3</v>
      </c>
      <c r="G566" s="359"/>
      <c r="H566" s="359">
        <v>2</v>
      </c>
      <c r="I566" s="359">
        <f t="shared" si="698"/>
        <v>5</v>
      </c>
      <c r="J566" s="359">
        <v>3</v>
      </c>
      <c r="K566" s="359"/>
      <c r="L566" s="359">
        <v>2</v>
      </c>
      <c r="M566" s="359">
        <f t="shared" si="699"/>
        <v>5</v>
      </c>
      <c r="N566" s="359">
        <v>3</v>
      </c>
      <c r="O566" s="359"/>
      <c r="P566" s="359">
        <v>2</v>
      </c>
      <c r="Q566" s="359">
        <f t="shared" si="700"/>
        <v>5</v>
      </c>
      <c r="R566" s="359">
        <v>3</v>
      </c>
      <c r="S566" s="359"/>
      <c r="T566" s="359">
        <v>2</v>
      </c>
    </row>
    <row r="567" spans="1:20" s="363" customFormat="1" ht="36.75" customHeight="1">
      <c r="A567" s="274"/>
      <c r="B567" s="255" t="s">
        <v>521</v>
      </c>
      <c r="C567" s="255" t="s">
        <v>710</v>
      </c>
      <c r="D567" s="256" t="s">
        <v>522</v>
      </c>
      <c r="E567" s="257">
        <f t="shared" si="713"/>
        <v>56</v>
      </c>
      <c r="F567" s="257">
        <v>50</v>
      </c>
      <c r="G567" s="257"/>
      <c r="H567" s="257">
        <v>6</v>
      </c>
      <c r="I567" s="257">
        <f t="shared" si="698"/>
        <v>56</v>
      </c>
      <c r="J567" s="257">
        <v>50</v>
      </c>
      <c r="K567" s="257"/>
      <c r="L567" s="257">
        <v>6</v>
      </c>
      <c r="M567" s="257">
        <f t="shared" si="699"/>
        <v>56</v>
      </c>
      <c r="N567" s="257">
        <v>50</v>
      </c>
      <c r="O567" s="257"/>
      <c r="P567" s="257">
        <v>6</v>
      </c>
      <c r="Q567" s="257">
        <f t="shared" si="700"/>
        <v>56</v>
      </c>
      <c r="R567" s="257">
        <v>50</v>
      </c>
      <c r="S567" s="257"/>
      <c r="T567" s="257">
        <v>6</v>
      </c>
    </row>
    <row r="568" spans="1:20" s="363" customFormat="1" ht="27" customHeight="1">
      <c r="A568" s="274"/>
      <c r="B568" s="365" t="s">
        <v>354</v>
      </c>
      <c r="C568" s="255" t="s">
        <v>354</v>
      </c>
      <c r="D568" s="258" t="s">
        <v>16</v>
      </c>
      <c r="E568" s="359">
        <f t="shared" si="713"/>
        <v>12</v>
      </c>
      <c r="F568" s="359">
        <f t="shared" ref="F568:H568" si="722">F569+F570</f>
        <v>12</v>
      </c>
      <c r="G568" s="359">
        <f t="shared" si="722"/>
        <v>0</v>
      </c>
      <c r="H568" s="359">
        <f t="shared" si="722"/>
        <v>0</v>
      </c>
      <c r="I568" s="359">
        <f t="shared" si="698"/>
        <v>12</v>
      </c>
      <c r="J568" s="359">
        <f t="shared" ref="J568:L568" si="723">J569+J570</f>
        <v>12</v>
      </c>
      <c r="K568" s="359">
        <f t="shared" si="723"/>
        <v>0</v>
      </c>
      <c r="L568" s="359">
        <f t="shared" si="723"/>
        <v>0</v>
      </c>
      <c r="M568" s="359">
        <f t="shared" si="699"/>
        <v>12</v>
      </c>
      <c r="N568" s="359">
        <f t="shared" ref="N568:P568" si="724">N569+N570</f>
        <v>12</v>
      </c>
      <c r="O568" s="359">
        <f t="shared" si="724"/>
        <v>0</v>
      </c>
      <c r="P568" s="359">
        <f t="shared" si="724"/>
        <v>0</v>
      </c>
      <c r="Q568" s="359">
        <f t="shared" si="700"/>
        <v>12</v>
      </c>
      <c r="R568" s="359">
        <f t="shared" ref="R568:T568" si="725">R569+R570</f>
        <v>12</v>
      </c>
      <c r="S568" s="359">
        <f t="shared" si="725"/>
        <v>0</v>
      </c>
      <c r="T568" s="359">
        <f t="shared" si="725"/>
        <v>0</v>
      </c>
    </row>
    <row r="569" spans="1:20" s="363" customFormat="1" ht="27" customHeight="1">
      <c r="A569" s="274"/>
      <c r="B569" s="365" t="s">
        <v>354</v>
      </c>
      <c r="C569" s="255" t="s">
        <v>354</v>
      </c>
      <c r="D569" s="258" t="s">
        <v>17</v>
      </c>
      <c r="E569" s="359">
        <f t="shared" si="713"/>
        <v>7</v>
      </c>
      <c r="F569" s="359">
        <v>7</v>
      </c>
      <c r="G569" s="359"/>
      <c r="H569" s="359"/>
      <c r="I569" s="359">
        <f t="shared" si="698"/>
        <v>7</v>
      </c>
      <c r="J569" s="359">
        <v>7</v>
      </c>
      <c r="K569" s="359"/>
      <c r="L569" s="359"/>
      <c r="M569" s="359">
        <f t="shared" si="699"/>
        <v>7</v>
      </c>
      <c r="N569" s="359">
        <v>7</v>
      </c>
      <c r="O569" s="359"/>
      <c r="P569" s="359"/>
      <c r="Q569" s="359">
        <f t="shared" si="700"/>
        <v>7</v>
      </c>
      <c r="R569" s="359">
        <v>7</v>
      </c>
      <c r="S569" s="359"/>
      <c r="T569" s="359"/>
    </row>
    <row r="570" spans="1:20" s="363" customFormat="1" ht="27" customHeight="1">
      <c r="A570" s="274"/>
      <c r="B570" s="365" t="s">
        <v>354</v>
      </c>
      <c r="C570" s="255" t="s">
        <v>354</v>
      </c>
      <c r="D570" s="258" t="s">
        <v>18</v>
      </c>
      <c r="E570" s="359">
        <f t="shared" si="713"/>
        <v>5</v>
      </c>
      <c r="F570" s="359">
        <v>5</v>
      </c>
      <c r="G570" s="359"/>
      <c r="H570" s="359"/>
      <c r="I570" s="359">
        <f t="shared" si="698"/>
        <v>5</v>
      </c>
      <c r="J570" s="359">
        <v>5</v>
      </c>
      <c r="K570" s="359"/>
      <c r="L570" s="359"/>
      <c r="M570" s="359">
        <f t="shared" si="699"/>
        <v>5</v>
      </c>
      <c r="N570" s="359">
        <v>5</v>
      </c>
      <c r="O570" s="359"/>
      <c r="P570" s="359"/>
      <c r="Q570" s="359">
        <f t="shared" si="700"/>
        <v>5</v>
      </c>
      <c r="R570" s="359">
        <v>5</v>
      </c>
      <c r="S570" s="359"/>
      <c r="T570" s="359"/>
    </row>
    <row r="571" spans="1:20" s="363" customFormat="1" ht="31.5" customHeight="1">
      <c r="A571" s="274"/>
      <c r="B571" s="255" t="s">
        <v>523</v>
      </c>
      <c r="C571" s="255" t="s">
        <v>703</v>
      </c>
      <c r="D571" s="256" t="s">
        <v>524</v>
      </c>
      <c r="E571" s="257">
        <f t="shared" si="713"/>
        <v>70</v>
      </c>
      <c r="F571" s="257">
        <v>40</v>
      </c>
      <c r="G571" s="257"/>
      <c r="H571" s="257">
        <v>30</v>
      </c>
      <c r="I571" s="257">
        <f t="shared" si="698"/>
        <v>70</v>
      </c>
      <c r="J571" s="257">
        <v>40</v>
      </c>
      <c r="K571" s="257"/>
      <c r="L571" s="257">
        <v>30</v>
      </c>
      <c r="M571" s="257">
        <f t="shared" si="699"/>
        <v>70</v>
      </c>
      <c r="N571" s="257">
        <v>40</v>
      </c>
      <c r="O571" s="257"/>
      <c r="P571" s="257">
        <v>30</v>
      </c>
      <c r="Q571" s="257">
        <f t="shared" si="700"/>
        <v>70</v>
      </c>
      <c r="R571" s="257">
        <v>40</v>
      </c>
      <c r="S571" s="257"/>
      <c r="T571" s="257">
        <v>30</v>
      </c>
    </row>
    <row r="572" spans="1:20" s="363" customFormat="1" ht="27" customHeight="1">
      <c r="A572" s="274"/>
      <c r="B572" s="365" t="s">
        <v>354</v>
      </c>
      <c r="C572" s="255" t="s">
        <v>354</v>
      </c>
      <c r="D572" s="258" t="s">
        <v>16</v>
      </c>
      <c r="E572" s="359">
        <f t="shared" si="713"/>
        <v>13</v>
      </c>
      <c r="F572" s="359">
        <f t="shared" ref="F572:H572" si="726">F573+F574</f>
        <v>10</v>
      </c>
      <c r="G572" s="359">
        <f t="shared" si="726"/>
        <v>0</v>
      </c>
      <c r="H572" s="359">
        <f t="shared" si="726"/>
        <v>3</v>
      </c>
      <c r="I572" s="359">
        <f t="shared" si="698"/>
        <v>13</v>
      </c>
      <c r="J572" s="359">
        <f t="shared" ref="J572:L572" si="727">J573+J574</f>
        <v>10</v>
      </c>
      <c r="K572" s="359">
        <f t="shared" si="727"/>
        <v>0</v>
      </c>
      <c r="L572" s="359">
        <f t="shared" si="727"/>
        <v>3</v>
      </c>
      <c r="M572" s="359">
        <f t="shared" si="699"/>
        <v>13</v>
      </c>
      <c r="N572" s="359">
        <f t="shared" ref="N572:P572" si="728">N573+N574</f>
        <v>10</v>
      </c>
      <c r="O572" s="359">
        <f t="shared" si="728"/>
        <v>0</v>
      </c>
      <c r="P572" s="359">
        <f t="shared" si="728"/>
        <v>3</v>
      </c>
      <c r="Q572" s="359">
        <f t="shared" si="700"/>
        <v>13</v>
      </c>
      <c r="R572" s="359">
        <f t="shared" ref="R572:T572" si="729">R573+R574</f>
        <v>10</v>
      </c>
      <c r="S572" s="359">
        <f t="shared" si="729"/>
        <v>0</v>
      </c>
      <c r="T572" s="359">
        <f t="shared" si="729"/>
        <v>3</v>
      </c>
    </row>
    <row r="573" spans="1:20" s="363" customFormat="1" ht="33" customHeight="1">
      <c r="A573" s="274"/>
      <c r="B573" s="365" t="s">
        <v>354</v>
      </c>
      <c r="C573" s="255" t="s">
        <v>354</v>
      </c>
      <c r="D573" s="258" t="s">
        <v>17</v>
      </c>
      <c r="E573" s="359">
        <f t="shared" si="713"/>
        <v>10</v>
      </c>
      <c r="F573" s="359">
        <v>10</v>
      </c>
      <c r="G573" s="359"/>
      <c r="H573" s="359"/>
      <c r="I573" s="359">
        <f t="shared" si="698"/>
        <v>10</v>
      </c>
      <c r="J573" s="359">
        <v>10</v>
      </c>
      <c r="K573" s="359"/>
      <c r="L573" s="359"/>
      <c r="M573" s="359">
        <f t="shared" si="699"/>
        <v>10</v>
      </c>
      <c r="N573" s="359">
        <v>10</v>
      </c>
      <c r="O573" s="359"/>
      <c r="P573" s="359"/>
      <c r="Q573" s="359">
        <f t="shared" si="700"/>
        <v>10</v>
      </c>
      <c r="R573" s="359">
        <v>10</v>
      </c>
      <c r="S573" s="359"/>
      <c r="T573" s="359"/>
    </row>
    <row r="574" spans="1:20" s="363" customFormat="1" ht="27" customHeight="1">
      <c r="A574" s="274"/>
      <c r="B574" s="365" t="s">
        <v>354</v>
      </c>
      <c r="C574" s="255" t="s">
        <v>354</v>
      </c>
      <c r="D574" s="258" t="s">
        <v>18</v>
      </c>
      <c r="E574" s="359">
        <f t="shared" si="713"/>
        <v>3</v>
      </c>
      <c r="F574" s="359"/>
      <c r="G574" s="359"/>
      <c r="H574" s="359">
        <v>3</v>
      </c>
      <c r="I574" s="359">
        <f t="shared" si="698"/>
        <v>3</v>
      </c>
      <c r="J574" s="359"/>
      <c r="K574" s="359"/>
      <c r="L574" s="359">
        <v>3</v>
      </c>
      <c r="M574" s="359">
        <f t="shared" si="699"/>
        <v>3</v>
      </c>
      <c r="N574" s="359"/>
      <c r="O574" s="359"/>
      <c r="P574" s="359">
        <v>3</v>
      </c>
      <c r="Q574" s="359">
        <f t="shared" si="700"/>
        <v>3</v>
      </c>
      <c r="R574" s="359"/>
      <c r="S574" s="359"/>
      <c r="T574" s="359">
        <v>3</v>
      </c>
    </row>
    <row r="575" spans="1:20" s="363" customFormat="1" ht="28.5" customHeight="1">
      <c r="A575" s="274"/>
      <c r="B575" s="255" t="s">
        <v>525</v>
      </c>
      <c r="C575" s="255" t="s">
        <v>711</v>
      </c>
      <c r="D575" s="256" t="s">
        <v>526</v>
      </c>
      <c r="E575" s="257">
        <f t="shared" si="713"/>
        <v>1265</v>
      </c>
      <c r="F575" s="257">
        <v>65</v>
      </c>
      <c r="G575" s="257"/>
      <c r="H575" s="257">
        <v>1200</v>
      </c>
      <c r="I575" s="257">
        <f t="shared" si="698"/>
        <v>1265</v>
      </c>
      <c r="J575" s="257">
        <v>65</v>
      </c>
      <c r="K575" s="257"/>
      <c r="L575" s="257">
        <v>1200</v>
      </c>
      <c r="M575" s="257">
        <f t="shared" si="699"/>
        <v>1265</v>
      </c>
      <c r="N575" s="257">
        <v>65</v>
      </c>
      <c r="O575" s="257"/>
      <c r="P575" s="257">
        <v>1200</v>
      </c>
      <c r="Q575" s="257">
        <f t="shared" si="700"/>
        <v>1265</v>
      </c>
      <c r="R575" s="257">
        <v>65</v>
      </c>
      <c r="S575" s="257"/>
      <c r="T575" s="257">
        <v>1200</v>
      </c>
    </row>
    <row r="576" spans="1:20" s="363" customFormat="1" ht="27" customHeight="1">
      <c r="A576" s="274"/>
      <c r="B576" s="365" t="s">
        <v>354</v>
      </c>
      <c r="C576" s="255" t="s">
        <v>354</v>
      </c>
      <c r="D576" s="258" t="s">
        <v>16</v>
      </c>
      <c r="E576" s="359">
        <f t="shared" si="713"/>
        <v>52</v>
      </c>
      <c r="F576" s="359">
        <f t="shared" ref="F576:H576" si="730">F577+F578</f>
        <v>0</v>
      </c>
      <c r="G576" s="359">
        <f t="shared" si="730"/>
        <v>0</v>
      </c>
      <c r="H576" s="359">
        <f t="shared" si="730"/>
        <v>52</v>
      </c>
      <c r="I576" s="359">
        <f t="shared" si="698"/>
        <v>52</v>
      </c>
      <c r="J576" s="359">
        <f t="shared" ref="J576:L576" si="731">J577+J578</f>
        <v>0</v>
      </c>
      <c r="K576" s="359">
        <f t="shared" si="731"/>
        <v>0</v>
      </c>
      <c r="L576" s="359">
        <f t="shared" si="731"/>
        <v>52</v>
      </c>
      <c r="M576" s="359">
        <f t="shared" si="699"/>
        <v>52</v>
      </c>
      <c r="N576" s="359">
        <f t="shared" ref="N576:P576" si="732">N577+N578</f>
        <v>0</v>
      </c>
      <c r="O576" s="359">
        <f t="shared" si="732"/>
        <v>0</v>
      </c>
      <c r="P576" s="359">
        <f t="shared" si="732"/>
        <v>52</v>
      </c>
      <c r="Q576" s="359">
        <f t="shared" si="700"/>
        <v>52</v>
      </c>
      <c r="R576" s="359">
        <f t="shared" ref="R576:T576" si="733">R577+R578</f>
        <v>0</v>
      </c>
      <c r="S576" s="359">
        <f t="shared" si="733"/>
        <v>0</v>
      </c>
      <c r="T576" s="359">
        <f t="shared" si="733"/>
        <v>52</v>
      </c>
    </row>
    <row r="577" spans="1:20" s="363" customFormat="1" ht="27" customHeight="1">
      <c r="A577" s="274"/>
      <c r="B577" s="365" t="s">
        <v>354</v>
      </c>
      <c r="C577" s="255" t="s">
        <v>354</v>
      </c>
      <c r="D577" s="258" t="s">
        <v>17</v>
      </c>
      <c r="E577" s="359">
        <f t="shared" si="713"/>
        <v>47</v>
      </c>
      <c r="F577" s="359"/>
      <c r="G577" s="359"/>
      <c r="H577" s="359">
        <v>47</v>
      </c>
      <c r="I577" s="359">
        <f t="shared" si="698"/>
        <v>47</v>
      </c>
      <c r="J577" s="359"/>
      <c r="K577" s="359"/>
      <c r="L577" s="359">
        <v>47</v>
      </c>
      <c r="M577" s="359">
        <f t="shared" si="699"/>
        <v>47</v>
      </c>
      <c r="N577" s="359"/>
      <c r="O577" s="359"/>
      <c r="P577" s="359">
        <v>47</v>
      </c>
      <c r="Q577" s="359">
        <f t="shared" si="700"/>
        <v>47</v>
      </c>
      <c r="R577" s="359"/>
      <c r="S577" s="359"/>
      <c r="T577" s="359">
        <v>47</v>
      </c>
    </row>
    <row r="578" spans="1:20" s="363" customFormat="1" ht="28.5" customHeight="1">
      <c r="A578" s="274"/>
      <c r="B578" s="365" t="s">
        <v>354</v>
      </c>
      <c r="C578" s="255" t="s">
        <v>354</v>
      </c>
      <c r="D578" s="258" t="s">
        <v>18</v>
      </c>
      <c r="E578" s="359">
        <f t="shared" si="713"/>
        <v>5</v>
      </c>
      <c r="F578" s="359"/>
      <c r="G578" s="359"/>
      <c r="H578" s="359">
        <v>5</v>
      </c>
      <c r="I578" s="359">
        <f t="shared" si="698"/>
        <v>5</v>
      </c>
      <c r="J578" s="359"/>
      <c r="K578" s="359"/>
      <c r="L578" s="359">
        <v>5</v>
      </c>
      <c r="M578" s="359">
        <f t="shared" si="699"/>
        <v>5</v>
      </c>
      <c r="N578" s="359"/>
      <c r="O578" s="359"/>
      <c r="P578" s="359">
        <v>5</v>
      </c>
      <c r="Q578" s="359">
        <f t="shared" si="700"/>
        <v>5</v>
      </c>
      <c r="R578" s="359"/>
      <c r="S578" s="359"/>
      <c r="T578" s="359">
        <v>5</v>
      </c>
    </row>
    <row r="579" spans="1:20" s="363" customFormat="1" ht="36" customHeight="1">
      <c r="A579" s="274"/>
      <c r="B579" s="255" t="s">
        <v>527</v>
      </c>
      <c r="C579" s="255" t="s">
        <v>712</v>
      </c>
      <c r="D579" s="256" t="s">
        <v>528</v>
      </c>
      <c r="E579" s="257">
        <f t="shared" si="713"/>
        <v>70</v>
      </c>
      <c r="F579" s="257">
        <f>30+40</f>
        <v>70</v>
      </c>
      <c r="G579" s="257"/>
      <c r="H579" s="257">
        <v>0</v>
      </c>
      <c r="I579" s="257">
        <f t="shared" si="698"/>
        <v>70</v>
      </c>
      <c r="J579" s="257">
        <f>30+40</f>
        <v>70</v>
      </c>
      <c r="K579" s="257"/>
      <c r="L579" s="257">
        <v>0</v>
      </c>
      <c r="M579" s="257">
        <f t="shared" si="699"/>
        <v>70</v>
      </c>
      <c r="N579" s="257">
        <f>30+40</f>
        <v>70</v>
      </c>
      <c r="O579" s="257"/>
      <c r="P579" s="257">
        <v>0</v>
      </c>
      <c r="Q579" s="257">
        <f t="shared" si="700"/>
        <v>70</v>
      </c>
      <c r="R579" s="257">
        <f>30+40</f>
        <v>70</v>
      </c>
      <c r="S579" s="257"/>
      <c r="T579" s="257">
        <v>0</v>
      </c>
    </row>
    <row r="580" spans="1:20" s="363" customFormat="1" ht="24" customHeight="1">
      <c r="A580" s="274"/>
      <c r="B580" s="365" t="s">
        <v>354</v>
      </c>
      <c r="C580" s="255" t="s">
        <v>354</v>
      </c>
      <c r="D580" s="258" t="s">
        <v>16</v>
      </c>
      <c r="E580" s="359">
        <f t="shared" si="713"/>
        <v>9</v>
      </c>
      <c r="F580" s="359">
        <f t="shared" ref="F580:H580" si="734">F581+F582</f>
        <v>9</v>
      </c>
      <c r="G580" s="359">
        <f t="shared" si="734"/>
        <v>0</v>
      </c>
      <c r="H580" s="359">
        <f t="shared" si="734"/>
        <v>0</v>
      </c>
      <c r="I580" s="359">
        <f t="shared" si="698"/>
        <v>9</v>
      </c>
      <c r="J580" s="359">
        <f t="shared" ref="J580:L580" si="735">J581+J582</f>
        <v>9</v>
      </c>
      <c r="K580" s="359">
        <f t="shared" si="735"/>
        <v>0</v>
      </c>
      <c r="L580" s="359">
        <f t="shared" si="735"/>
        <v>0</v>
      </c>
      <c r="M580" s="359">
        <f t="shared" si="699"/>
        <v>9</v>
      </c>
      <c r="N580" s="359">
        <f t="shared" ref="N580:P580" si="736">N581+N582</f>
        <v>9</v>
      </c>
      <c r="O580" s="359">
        <f t="shared" si="736"/>
        <v>0</v>
      </c>
      <c r="P580" s="359">
        <f t="shared" si="736"/>
        <v>0</v>
      </c>
      <c r="Q580" s="359">
        <f t="shared" si="700"/>
        <v>9</v>
      </c>
      <c r="R580" s="359">
        <f t="shared" ref="R580:T580" si="737">R581+R582</f>
        <v>9</v>
      </c>
      <c r="S580" s="359">
        <f t="shared" si="737"/>
        <v>0</v>
      </c>
      <c r="T580" s="359">
        <f t="shared" si="737"/>
        <v>0</v>
      </c>
    </row>
    <row r="581" spans="1:20" s="363" customFormat="1" ht="28.5" customHeight="1">
      <c r="A581" s="274"/>
      <c r="B581" s="365" t="s">
        <v>354</v>
      </c>
      <c r="C581" s="255" t="s">
        <v>354</v>
      </c>
      <c r="D581" s="258" t="s">
        <v>17</v>
      </c>
      <c r="E581" s="359">
        <f t="shared" si="713"/>
        <v>4</v>
      </c>
      <c r="F581" s="359">
        <v>4</v>
      </c>
      <c r="G581" s="359"/>
      <c r="H581" s="359"/>
      <c r="I581" s="359">
        <f t="shared" si="698"/>
        <v>4</v>
      </c>
      <c r="J581" s="359">
        <v>4</v>
      </c>
      <c r="K581" s="359"/>
      <c r="L581" s="359"/>
      <c r="M581" s="359">
        <f t="shared" si="699"/>
        <v>4</v>
      </c>
      <c r="N581" s="359">
        <v>4</v>
      </c>
      <c r="O581" s="359"/>
      <c r="P581" s="359"/>
      <c r="Q581" s="359">
        <f t="shared" si="700"/>
        <v>4</v>
      </c>
      <c r="R581" s="359">
        <v>4</v>
      </c>
      <c r="S581" s="359"/>
      <c r="T581" s="359"/>
    </row>
    <row r="582" spans="1:20" s="363" customFormat="1" ht="35.25" customHeight="1">
      <c r="A582" s="274"/>
      <c r="B582" s="365" t="s">
        <v>354</v>
      </c>
      <c r="C582" s="255" t="s">
        <v>354</v>
      </c>
      <c r="D582" s="258" t="s">
        <v>18</v>
      </c>
      <c r="E582" s="359">
        <f t="shared" si="713"/>
        <v>5</v>
      </c>
      <c r="F582" s="359">
        <v>5</v>
      </c>
      <c r="G582" s="359"/>
      <c r="H582" s="359"/>
      <c r="I582" s="359">
        <f t="shared" si="698"/>
        <v>5</v>
      </c>
      <c r="J582" s="359">
        <v>5</v>
      </c>
      <c r="K582" s="359"/>
      <c r="L582" s="359"/>
      <c r="M582" s="359">
        <f t="shared" si="699"/>
        <v>5</v>
      </c>
      <c r="N582" s="359">
        <v>5</v>
      </c>
      <c r="O582" s="359"/>
      <c r="P582" s="359"/>
      <c r="Q582" s="359">
        <f t="shared" si="700"/>
        <v>5</v>
      </c>
      <c r="R582" s="359">
        <v>5</v>
      </c>
      <c r="S582" s="359"/>
      <c r="T582" s="359"/>
    </row>
    <row r="583" spans="1:20" s="363" customFormat="1" ht="34.5" customHeight="1">
      <c r="A583" s="274"/>
      <c r="B583" s="286" t="s">
        <v>529</v>
      </c>
      <c r="C583" s="286" t="s">
        <v>713</v>
      </c>
      <c r="D583" s="366" t="s">
        <v>530</v>
      </c>
      <c r="E583" s="367">
        <f t="shared" si="713"/>
        <v>61</v>
      </c>
      <c r="F583" s="367">
        <v>60</v>
      </c>
      <c r="G583" s="367"/>
      <c r="H583" s="367">
        <v>1</v>
      </c>
      <c r="I583" s="367">
        <f t="shared" si="698"/>
        <v>61</v>
      </c>
      <c r="J583" s="367">
        <v>60</v>
      </c>
      <c r="K583" s="367"/>
      <c r="L583" s="367">
        <v>1</v>
      </c>
      <c r="M583" s="367">
        <f t="shared" si="699"/>
        <v>61</v>
      </c>
      <c r="N583" s="367">
        <v>60</v>
      </c>
      <c r="O583" s="367"/>
      <c r="P583" s="367">
        <v>1</v>
      </c>
      <c r="Q583" s="367">
        <f t="shared" si="700"/>
        <v>61</v>
      </c>
      <c r="R583" s="367">
        <v>60</v>
      </c>
      <c r="S583" s="367"/>
      <c r="T583" s="367">
        <v>1</v>
      </c>
    </row>
    <row r="584" spans="1:20" s="363" customFormat="1" ht="23.25" customHeight="1">
      <c r="A584" s="274"/>
      <c r="B584" s="365" t="s">
        <v>354</v>
      </c>
      <c r="C584" s="255" t="s">
        <v>354</v>
      </c>
      <c r="D584" s="258" t="s">
        <v>16</v>
      </c>
      <c r="E584" s="359">
        <f t="shared" si="713"/>
        <v>8</v>
      </c>
      <c r="F584" s="359">
        <f t="shared" ref="F584:H584" si="738">F585+F586</f>
        <v>7</v>
      </c>
      <c r="G584" s="359">
        <f t="shared" si="738"/>
        <v>0</v>
      </c>
      <c r="H584" s="359">
        <f t="shared" si="738"/>
        <v>1</v>
      </c>
      <c r="I584" s="359">
        <f t="shared" si="698"/>
        <v>8</v>
      </c>
      <c r="J584" s="359">
        <f t="shared" ref="J584:L584" si="739">J585+J586</f>
        <v>7</v>
      </c>
      <c r="K584" s="359">
        <f t="shared" si="739"/>
        <v>0</v>
      </c>
      <c r="L584" s="359">
        <f t="shared" si="739"/>
        <v>1</v>
      </c>
      <c r="M584" s="359">
        <f t="shared" si="699"/>
        <v>8</v>
      </c>
      <c r="N584" s="359">
        <f t="shared" ref="N584:P584" si="740">N585+N586</f>
        <v>7</v>
      </c>
      <c r="O584" s="359">
        <f t="shared" si="740"/>
        <v>0</v>
      </c>
      <c r="P584" s="359">
        <f t="shared" si="740"/>
        <v>1</v>
      </c>
      <c r="Q584" s="359">
        <f t="shared" si="700"/>
        <v>8</v>
      </c>
      <c r="R584" s="359">
        <f t="shared" ref="R584:T584" si="741">R585+R586</f>
        <v>7</v>
      </c>
      <c r="S584" s="359">
        <f t="shared" si="741"/>
        <v>0</v>
      </c>
      <c r="T584" s="359">
        <f t="shared" si="741"/>
        <v>1</v>
      </c>
    </row>
    <row r="585" spans="1:20" s="363" customFormat="1" ht="28.5" customHeight="1">
      <c r="A585" s="274"/>
      <c r="B585" s="365" t="s">
        <v>354</v>
      </c>
      <c r="C585" s="255" t="s">
        <v>354</v>
      </c>
      <c r="D585" s="258" t="s">
        <v>17</v>
      </c>
      <c r="E585" s="359">
        <f t="shared" si="713"/>
        <v>5</v>
      </c>
      <c r="F585" s="359">
        <v>5</v>
      </c>
      <c r="G585" s="359"/>
      <c r="H585" s="359"/>
      <c r="I585" s="359">
        <f t="shared" si="698"/>
        <v>5</v>
      </c>
      <c r="J585" s="359">
        <v>5</v>
      </c>
      <c r="K585" s="359"/>
      <c r="L585" s="359"/>
      <c r="M585" s="359">
        <f t="shared" si="699"/>
        <v>5</v>
      </c>
      <c r="N585" s="359">
        <v>5</v>
      </c>
      <c r="O585" s="359"/>
      <c r="P585" s="359"/>
      <c r="Q585" s="359">
        <f t="shared" si="700"/>
        <v>5</v>
      </c>
      <c r="R585" s="359">
        <v>5</v>
      </c>
      <c r="S585" s="359"/>
      <c r="T585" s="359"/>
    </row>
    <row r="586" spans="1:20" s="363" customFormat="1" ht="24" customHeight="1">
      <c r="A586" s="274"/>
      <c r="B586" s="365" t="s">
        <v>354</v>
      </c>
      <c r="C586" s="255" t="s">
        <v>354</v>
      </c>
      <c r="D586" s="258" t="s">
        <v>18</v>
      </c>
      <c r="E586" s="359">
        <f t="shared" si="713"/>
        <v>3</v>
      </c>
      <c r="F586" s="359">
        <v>2</v>
      </c>
      <c r="G586" s="359"/>
      <c r="H586" s="359">
        <v>1</v>
      </c>
      <c r="I586" s="359">
        <f t="shared" si="698"/>
        <v>3</v>
      </c>
      <c r="J586" s="359">
        <v>2</v>
      </c>
      <c r="K586" s="359"/>
      <c r="L586" s="359">
        <v>1</v>
      </c>
      <c r="M586" s="359">
        <f t="shared" si="699"/>
        <v>3</v>
      </c>
      <c r="N586" s="359">
        <v>2</v>
      </c>
      <c r="O586" s="359"/>
      <c r="P586" s="359">
        <v>1</v>
      </c>
      <c r="Q586" s="359">
        <f t="shared" si="700"/>
        <v>3</v>
      </c>
      <c r="R586" s="359">
        <v>2</v>
      </c>
      <c r="S586" s="359"/>
      <c r="T586" s="359">
        <v>1</v>
      </c>
    </row>
    <row r="587" spans="1:20" s="363" customFormat="1" ht="53.25" customHeight="1">
      <c r="A587" s="274"/>
      <c r="B587" s="286" t="s">
        <v>531</v>
      </c>
      <c r="C587" s="286" t="s">
        <v>714</v>
      </c>
      <c r="D587" s="366" t="s">
        <v>532</v>
      </c>
      <c r="E587" s="367">
        <f t="shared" si="713"/>
        <v>134</v>
      </c>
      <c r="F587" s="367">
        <v>115</v>
      </c>
      <c r="G587" s="367"/>
      <c r="H587" s="367">
        <v>19</v>
      </c>
      <c r="I587" s="367">
        <f t="shared" si="698"/>
        <v>134</v>
      </c>
      <c r="J587" s="367">
        <v>115</v>
      </c>
      <c r="K587" s="367"/>
      <c r="L587" s="367">
        <v>19</v>
      </c>
      <c r="M587" s="367">
        <f t="shared" si="699"/>
        <v>134</v>
      </c>
      <c r="N587" s="367">
        <v>115</v>
      </c>
      <c r="O587" s="367"/>
      <c r="P587" s="367">
        <v>19</v>
      </c>
      <c r="Q587" s="367">
        <f t="shared" si="700"/>
        <v>134</v>
      </c>
      <c r="R587" s="367">
        <v>115</v>
      </c>
      <c r="S587" s="367"/>
      <c r="T587" s="367">
        <v>19</v>
      </c>
    </row>
    <row r="588" spans="1:20" s="363" customFormat="1" ht="22.5" customHeight="1">
      <c r="A588" s="274"/>
      <c r="B588" s="365" t="s">
        <v>354</v>
      </c>
      <c r="C588" s="255" t="s">
        <v>354</v>
      </c>
      <c r="D588" s="258" t="s">
        <v>16</v>
      </c>
      <c r="E588" s="359">
        <f t="shared" si="713"/>
        <v>17</v>
      </c>
      <c r="F588" s="359">
        <f t="shared" ref="F588:H588" si="742">F589+F590</f>
        <v>17</v>
      </c>
      <c r="G588" s="359">
        <f t="shared" si="742"/>
        <v>0</v>
      </c>
      <c r="H588" s="359">
        <f t="shared" si="742"/>
        <v>0</v>
      </c>
      <c r="I588" s="359">
        <f t="shared" si="698"/>
        <v>17</v>
      </c>
      <c r="J588" s="359">
        <f t="shared" ref="J588:L588" si="743">J589+J590</f>
        <v>17</v>
      </c>
      <c r="K588" s="359">
        <f t="shared" si="743"/>
        <v>0</v>
      </c>
      <c r="L588" s="359">
        <f t="shared" si="743"/>
        <v>0</v>
      </c>
      <c r="M588" s="359">
        <f t="shared" si="699"/>
        <v>17</v>
      </c>
      <c r="N588" s="359">
        <f t="shared" ref="N588:P588" si="744">N589+N590</f>
        <v>17</v>
      </c>
      <c r="O588" s="359">
        <f t="shared" si="744"/>
        <v>0</v>
      </c>
      <c r="P588" s="359">
        <f t="shared" si="744"/>
        <v>0</v>
      </c>
      <c r="Q588" s="359">
        <f t="shared" si="700"/>
        <v>17</v>
      </c>
      <c r="R588" s="359">
        <f t="shared" ref="R588:T588" si="745">R589+R590</f>
        <v>17</v>
      </c>
      <c r="S588" s="359">
        <f t="shared" si="745"/>
        <v>0</v>
      </c>
      <c r="T588" s="359">
        <f t="shared" si="745"/>
        <v>0</v>
      </c>
    </row>
    <row r="589" spans="1:20" s="363" customFormat="1" ht="19.5" customHeight="1">
      <c r="A589" s="246"/>
      <c r="B589" s="365" t="s">
        <v>354</v>
      </c>
      <c r="C589" s="255" t="s">
        <v>354</v>
      </c>
      <c r="D589" s="258" t="s">
        <v>17</v>
      </c>
      <c r="E589" s="359">
        <f t="shared" si="713"/>
        <v>14</v>
      </c>
      <c r="F589" s="359">
        <v>14</v>
      </c>
      <c r="G589" s="359"/>
      <c r="H589" s="359"/>
      <c r="I589" s="359">
        <f t="shared" si="698"/>
        <v>14</v>
      </c>
      <c r="J589" s="359">
        <v>14</v>
      </c>
      <c r="K589" s="359"/>
      <c r="L589" s="359"/>
      <c r="M589" s="359">
        <f t="shared" si="699"/>
        <v>14</v>
      </c>
      <c r="N589" s="359">
        <v>14</v>
      </c>
      <c r="O589" s="359"/>
      <c r="P589" s="359"/>
      <c r="Q589" s="359">
        <f t="shared" si="700"/>
        <v>14</v>
      </c>
      <c r="R589" s="359">
        <v>14</v>
      </c>
      <c r="S589" s="359"/>
      <c r="T589" s="359"/>
    </row>
    <row r="590" spans="1:20" s="363" customFormat="1" ht="36.75" customHeight="1">
      <c r="A590" s="274"/>
      <c r="B590" s="365" t="s">
        <v>354</v>
      </c>
      <c r="C590" s="255" t="s">
        <v>354</v>
      </c>
      <c r="D590" s="258" t="s">
        <v>18</v>
      </c>
      <c r="E590" s="359">
        <f t="shared" si="713"/>
        <v>3</v>
      </c>
      <c r="F590" s="359">
        <v>3</v>
      </c>
      <c r="G590" s="359"/>
      <c r="H590" s="359"/>
      <c r="I590" s="359">
        <f t="shared" si="698"/>
        <v>3</v>
      </c>
      <c r="J590" s="359">
        <v>3</v>
      </c>
      <c r="K590" s="359"/>
      <c r="L590" s="359"/>
      <c r="M590" s="359">
        <f t="shared" si="699"/>
        <v>3</v>
      </c>
      <c r="N590" s="359">
        <v>3</v>
      </c>
      <c r="O590" s="359"/>
      <c r="P590" s="359"/>
      <c r="Q590" s="359">
        <f t="shared" si="700"/>
        <v>3</v>
      </c>
      <c r="R590" s="359">
        <v>3</v>
      </c>
      <c r="S590" s="359"/>
      <c r="T590" s="359"/>
    </row>
    <row r="591" spans="1:20" s="363" customFormat="1" ht="41.25" customHeight="1">
      <c r="A591" s="299"/>
      <c r="B591" s="255" t="s">
        <v>533</v>
      </c>
      <c r="C591" s="255" t="s">
        <v>715</v>
      </c>
      <c r="D591" s="256" t="s">
        <v>534</v>
      </c>
      <c r="E591" s="257">
        <f t="shared" si="713"/>
        <v>49</v>
      </c>
      <c r="F591" s="257">
        <v>47</v>
      </c>
      <c r="G591" s="257"/>
      <c r="H591" s="257">
        <v>2</v>
      </c>
      <c r="I591" s="257">
        <f t="shared" si="698"/>
        <v>49</v>
      </c>
      <c r="J591" s="257">
        <v>47</v>
      </c>
      <c r="K591" s="257"/>
      <c r="L591" s="257">
        <v>2</v>
      </c>
      <c r="M591" s="257">
        <f t="shared" si="699"/>
        <v>49</v>
      </c>
      <c r="N591" s="257">
        <v>47</v>
      </c>
      <c r="O591" s="257"/>
      <c r="P591" s="257">
        <v>2</v>
      </c>
      <c r="Q591" s="257">
        <f t="shared" si="700"/>
        <v>49</v>
      </c>
      <c r="R591" s="257">
        <v>47</v>
      </c>
      <c r="S591" s="257"/>
      <c r="T591" s="257">
        <v>2</v>
      </c>
    </row>
    <row r="592" spans="1:20" s="363" customFormat="1" ht="21.75" customHeight="1">
      <c r="A592" s="299"/>
      <c r="B592" s="365" t="s">
        <v>354</v>
      </c>
      <c r="C592" s="255" t="s">
        <v>354</v>
      </c>
      <c r="D592" s="258" t="s">
        <v>16</v>
      </c>
      <c r="E592" s="359">
        <f t="shared" si="713"/>
        <v>12</v>
      </c>
      <c r="F592" s="359">
        <f t="shared" ref="F592:H592" si="746">F593+F594</f>
        <v>12</v>
      </c>
      <c r="G592" s="359">
        <f t="shared" si="746"/>
        <v>0</v>
      </c>
      <c r="H592" s="359">
        <f t="shared" si="746"/>
        <v>0</v>
      </c>
      <c r="I592" s="359">
        <f t="shared" si="698"/>
        <v>12</v>
      </c>
      <c r="J592" s="359">
        <f t="shared" ref="J592:L592" si="747">J593+J594</f>
        <v>12</v>
      </c>
      <c r="K592" s="359">
        <f t="shared" si="747"/>
        <v>0</v>
      </c>
      <c r="L592" s="359">
        <f t="shared" si="747"/>
        <v>0</v>
      </c>
      <c r="M592" s="359">
        <f t="shared" si="699"/>
        <v>12</v>
      </c>
      <c r="N592" s="359">
        <f t="shared" ref="N592:P592" si="748">N593+N594</f>
        <v>12</v>
      </c>
      <c r="O592" s="359">
        <f t="shared" si="748"/>
        <v>0</v>
      </c>
      <c r="P592" s="359">
        <f t="shared" si="748"/>
        <v>0</v>
      </c>
      <c r="Q592" s="359">
        <f t="shared" si="700"/>
        <v>12</v>
      </c>
      <c r="R592" s="359">
        <f t="shared" ref="R592:T592" si="749">R593+R594</f>
        <v>12</v>
      </c>
      <c r="S592" s="359">
        <f t="shared" si="749"/>
        <v>0</v>
      </c>
      <c r="T592" s="359">
        <f t="shared" si="749"/>
        <v>0</v>
      </c>
    </row>
    <row r="593" spans="1:20" s="363" customFormat="1" ht="20.25" customHeight="1">
      <c r="A593" s="299"/>
      <c r="B593" s="365" t="s">
        <v>354</v>
      </c>
      <c r="C593" s="255" t="s">
        <v>354</v>
      </c>
      <c r="D593" s="258" t="s">
        <v>17</v>
      </c>
      <c r="E593" s="359">
        <f t="shared" si="713"/>
        <v>7</v>
      </c>
      <c r="F593" s="359">
        <v>7</v>
      </c>
      <c r="G593" s="359"/>
      <c r="H593" s="359"/>
      <c r="I593" s="359">
        <f t="shared" si="698"/>
        <v>7</v>
      </c>
      <c r="J593" s="359">
        <v>7</v>
      </c>
      <c r="K593" s="359"/>
      <c r="L593" s="359"/>
      <c r="M593" s="359">
        <f t="shared" si="699"/>
        <v>7</v>
      </c>
      <c r="N593" s="359">
        <v>7</v>
      </c>
      <c r="O593" s="359"/>
      <c r="P593" s="359"/>
      <c r="Q593" s="359">
        <f t="shared" si="700"/>
        <v>7</v>
      </c>
      <c r="R593" s="359">
        <v>7</v>
      </c>
      <c r="S593" s="359"/>
      <c r="T593" s="359"/>
    </row>
    <row r="594" spans="1:20" s="363" customFormat="1" ht="27" customHeight="1">
      <c r="A594" s="299"/>
      <c r="B594" s="365" t="s">
        <v>354</v>
      </c>
      <c r="C594" s="255" t="s">
        <v>354</v>
      </c>
      <c r="D594" s="258" t="s">
        <v>18</v>
      </c>
      <c r="E594" s="359">
        <f t="shared" si="713"/>
        <v>5</v>
      </c>
      <c r="F594" s="359">
        <v>5</v>
      </c>
      <c r="G594" s="359"/>
      <c r="H594" s="359"/>
      <c r="I594" s="359">
        <f t="shared" si="698"/>
        <v>5</v>
      </c>
      <c r="J594" s="359">
        <v>5</v>
      </c>
      <c r="K594" s="359"/>
      <c r="L594" s="359"/>
      <c r="M594" s="359">
        <f t="shared" si="699"/>
        <v>5</v>
      </c>
      <c r="N594" s="359">
        <v>5</v>
      </c>
      <c r="O594" s="359"/>
      <c r="P594" s="359"/>
      <c r="Q594" s="359">
        <f t="shared" si="700"/>
        <v>5</v>
      </c>
      <c r="R594" s="359">
        <v>5</v>
      </c>
      <c r="S594" s="359"/>
      <c r="T594" s="359"/>
    </row>
    <row r="595" spans="1:20" s="363" customFormat="1" ht="35.25" customHeight="1">
      <c r="A595" s="299"/>
      <c r="B595" s="286" t="s">
        <v>535</v>
      </c>
      <c r="C595" s="286">
        <v>11.3</v>
      </c>
      <c r="D595" s="366" t="s">
        <v>744</v>
      </c>
      <c r="E595" s="367">
        <f t="shared" si="713"/>
        <v>12842</v>
      </c>
      <c r="F595" s="367">
        <f>F599+F603</f>
        <v>9842</v>
      </c>
      <c r="G595" s="367">
        <f t="shared" ref="G595:H595" si="750">G599+G603</f>
        <v>0</v>
      </c>
      <c r="H595" s="367">
        <f t="shared" si="750"/>
        <v>3000</v>
      </c>
      <c r="I595" s="367">
        <f t="shared" si="698"/>
        <v>12842</v>
      </c>
      <c r="J595" s="367">
        <f>J599+J603</f>
        <v>9842</v>
      </c>
      <c r="K595" s="367">
        <f t="shared" ref="K595:L595" si="751">K599+K603</f>
        <v>0</v>
      </c>
      <c r="L595" s="367">
        <f t="shared" si="751"/>
        <v>3000</v>
      </c>
      <c r="M595" s="367">
        <f t="shared" si="699"/>
        <v>12842</v>
      </c>
      <c r="N595" s="367">
        <f>N599+N603</f>
        <v>9842</v>
      </c>
      <c r="O595" s="367">
        <f t="shared" ref="O595:P595" si="752">O599+O603</f>
        <v>0</v>
      </c>
      <c r="P595" s="367">
        <f t="shared" si="752"/>
        <v>3000</v>
      </c>
      <c r="Q595" s="367">
        <f t="shared" si="700"/>
        <v>12842</v>
      </c>
      <c r="R595" s="367">
        <f>R599+R603</f>
        <v>9842</v>
      </c>
      <c r="S595" s="367">
        <f t="shared" ref="S595:T595" si="753">S599+S603</f>
        <v>0</v>
      </c>
      <c r="T595" s="367">
        <f t="shared" si="753"/>
        <v>3000</v>
      </c>
    </row>
    <row r="596" spans="1:20" s="363" customFormat="1" ht="27" customHeight="1">
      <c r="A596" s="299"/>
      <c r="B596" s="368" t="s">
        <v>354</v>
      </c>
      <c r="C596" s="286" t="s">
        <v>354</v>
      </c>
      <c r="D596" s="369" t="s">
        <v>16</v>
      </c>
      <c r="E596" s="370">
        <f t="shared" si="713"/>
        <v>380</v>
      </c>
      <c r="F596" s="370">
        <f t="shared" ref="F596:H596" si="754">F597+F598</f>
        <v>288</v>
      </c>
      <c r="G596" s="370">
        <f t="shared" si="754"/>
        <v>0</v>
      </c>
      <c r="H596" s="370">
        <f t="shared" si="754"/>
        <v>92</v>
      </c>
      <c r="I596" s="370">
        <f t="shared" si="698"/>
        <v>380</v>
      </c>
      <c r="J596" s="370">
        <f t="shared" ref="J596:L596" si="755">J597+J598</f>
        <v>288</v>
      </c>
      <c r="K596" s="370">
        <f t="shared" si="755"/>
        <v>0</v>
      </c>
      <c r="L596" s="370">
        <f t="shared" si="755"/>
        <v>92</v>
      </c>
      <c r="M596" s="370">
        <f t="shared" si="699"/>
        <v>380</v>
      </c>
      <c r="N596" s="370">
        <f t="shared" ref="N596:P596" si="756">N597+N598</f>
        <v>288</v>
      </c>
      <c r="O596" s="370">
        <f t="shared" si="756"/>
        <v>0</v>
      </c>
      <c r="P596" s="370">
        <f t="shared" si="756"/>
        <v>92</v>
      </c>
      <c r="Q596" s="370">
        <f t="shared" si="700"/>
        <v>380</v>
      </c>
      <c r="R596" s="370">
        <f t="shared" ref="R596:T596" si="757">R597+R598</f>
        <v>288</v>
      </c>
      <c r="S596" s="370">
        <f t="shared" si="757"/>
        <v>0</v>
      </c>
      <c r="T596" s="370">
        <f t="shared" si="757"/>
        <v>92</v>
      </c>
    </row>
    <row r="597" spans="1:20" s="363" customFormat="1">
      <c r="A597" s="299"/>
      <c r="B597" s="368" t="s">
        <v>354</v>
      </c>
      <c r="C597" s="286" t="s">
        <v>354</v>
      </c>
      <c r="D597" s="369" t="s">
        <v>17</v>
      </c>
      <c r="E597" s="370">
        <f t="shared" si="713"/>
        <v>238</v>
      </c>
      <c r="F597" s="370">
        <f>F601+F605</f>
        <v>238</v>
      </c>
      <c r="G597" s="370">
        <f t="shared" ref="G597:H598" si="758">G601+G605</f>
        <v>0</v>
      </c>
      <c r="H597" s="370">
        <f t="shared" si="758"/>
        <v>0</v>
      </c>
      <c r="I597" s="370">
        <f t="shared" si="698"/>
        <v>238</v>
      </c>
      <c r="J597" s="370">
        <f>J601+J605</f>
        <v>238</v>
      </c>
      <c r="K597" s="370">
        <f t="shared" ref="K597:L598" si="759">K601+K605</f>
        <v>0</v>
      </c>
      <c r="L597" s="370">
        <f t="shared" si="759"/>
        <v>0</v>
      </c>
      <c r="M597" s="370">
        <f t="shared" si="699"/>
        <v>238</v>
      </c>
      <c r="N597" s="370">
        <f>N601+N605</f>
        <v>238</v>
      </c>
      <c r="O597" s="370">
        <f t="shared" ref="O597:P598" si="760">O601+O605</f>
        <v>0</v>
      </c>
      <c r="P597" s="370">
        <f t="shared" si="760"/>
        <v>0</v>
      </c>
      <c r="Q597" s="370">
        <f t="shared" si="700"/>
        <v>238</v>
      </c>
      <c r="R597" s="370">
        <f>R601+R605</f>
        <v>238</v>
      </c>
      <c r="S597" s="370">
        <f t="shared" ref="S597:T598" si="761">S601+S605</f>
        <v>0</v>
      </c>
      <c r="T597" s="370">
        <f t="shared" si="761"/>
        <v>0</v>
      </c>
    </row>
    <row r="598" spans="1:20" s="363" customFormat="1" ht="22.15" customHeight="1">
      <c r="A598" s="299"/>
      <c r="B598" s="368" t="s">
        <v>354</v>
      </c>
      <c r="C598" s="286" t="s">
        <v>354</v>
      </c>
      <c r="D598" s="369" t="s">
        <v>18</v>
      </c>
      <c r="E598" s="370">
        <f t="shared" si="713"/>
        <v>142</v>
      </c>
      <c r="F598" s="370">
        <f>F602+F606</f>
        <v>50</v>
      </c>
      <c r="G598" s="370">
        <f t="shared" si="758"/>
        <v>0</v>
      </c>
      <c r="H598" s="370">
        <f t="shared" si="758"/>
        <v>92</v>
      </c>
      <c r="I598" s="370">
        <f t="shared" si="698"/>
        <v>142</v>
      </c>
      <c r="J598" s="370">
        <f>J602+J606</f>
        <v>50</v>
      </c>
      <c r="K598" s="370">
        <f t="shared" si="759"/>
        <v>0</v>
      </c>
      <c r="L598" s="370">
        <f t="shared" si="759"/>
        <v>92</v>
      </c>
      <c r="M598" s="370">
        <f t="shared" si="699"/>
        <v>142</v>
      </c>
      <c r="N598" s="370">
        <f>N602+N606</f>
        <v>50</v>
      </c>
      <c r="O598" s="370">
        <f t="shared" si="760"/>
        <v>0</v>
      </c>
      <c r="P598" s="370">
        <f t="shared" si="760"/>
        <v>92</v>
      </c>
      <c r="Q598" s="370">
        <f t="shared" si="700"/>
        <v>142</v>
      </c>
      <c r="R598" s="370">
        <f>R602+R606</f>
        <v>50</v>
      </c>
      <c r="S598" s="370">
        <f t="shared" si="761"/>
        <v>0</v>
      </c>
      <c r="T598" s="370">
        <f t="shared" si="761"/>
        <v>92</v>
      </c>
    </row>
    <row r="599" spans="1:20" s="374" customFormat="1" ht="39.75" customHeight="1">
      <c r="A599" s="373"/>
      <c r="B599" s="286" t="s">
        <v>536</v>
      </c>
      <c r="C599" s="286" t="s">
        <v>716</v>
      </c>
      <c r="D599" s="366" t="s">
        <v>537</v>
      </c>
      <c r="E599" s="367">
        <f t="shared" si="713"/>
        <v>5795</v>
      </c>
      <c r="F599" s="367">
        <v>2795</v>
      </c>
      <c r="G599" s="367"/>
      <c r="H599" s="367">
        <v>3000</v>
      </c>
      <c r="I599" s="367">
        <f t="shared" si="698"/>
        <v>5795</v>
      </c>
      <c r="J599" s="367">
        <v>2795</v>
      </c>
      <c r="K599" s="367"/>
      <c r="L599" s="367">
        <v>3000</v>
      </c>
      <c r="M599" s="367">
        <f t="shared" si="699"/>
        <v>5795</v>
      </c>
      <c r="N599" s="367">
        <v>2795</v>
      </c>
      <c r="O599" s="367"/>
      <c r="P599" s="367">
        <v>3000</v>
      </c>
      <c r="Q599" s="367">
        <f t="shared" si="700"/>
        <v>5795</v>
      </c>
      <c r="R599" s="367">
        <v>2795</v>
      </c>
      <c r="S599" s="367"/>
      <c r="T599" s="367">
        <v>3000</v>
      </c>
    </row>
    <row r="600" spans="1:20" s="374" customFormat="1" ht="34.5" customHeight="1">
      <c r="A600" s="375"/>
      <c r="B600" s="368" t="s">
        <v>354</v>
      </c>
      <c r="C600" s="286" t="s">
        <v>354</v>
      </c>
      <c r="D600" s="369" t="s">
        <v>16</v>
      </c>
      <c r="E600" s="370">
        <f t="shared" si="713"/>
        <v>380</v>
      </c>
      <c r="F600" s="370">
        <f t="shared" ref="F600:H600" si="762">F601+F602</f>
        <v>288</v>
      </c>
      <c r="G600" s="370">
        <f t="shared" si="762"/>
        <v>0</v>
      </c>
      <c r="H600" s="370">
        <f t="shared" si="762"/>
        <v>92</v>
      </c>
      <c r="I600" s="370">
        <f t="shared" si="698"/>
        <v>380</v>
      </c>
      <c r="J600" s="370">
        <f t="shared" ref="J600:L600" si="763">J601+J602</f>
        <v>288</v>
      </c>
      <c r="K600" s="370">
        <f t="shared" si="763"/>
        <v>0</v>
      </c>
      <c r="L600" s="370">
        <f t="shared" si="763"/>
        <v>92</v>
      </c>
      <c r="M600" s="370">
        <f t="shared" si="699"/>
        <v>380</v>
      </c>
      <c r="N600" s="370">
        <f t="shared" ref="N600:P600" si="764">N601+N602</f>
        <v>288</v>
      </c>
      <c r="O600" s="370">
        <f t="shared" si="764"/>
        <v>0</v>
      </c>
      <c r="P600" s="370">
        <f t="shared" si="764"/>
        <v>92</v>
      </c>
      <c r="Q600" s="370">
        <f t="shared" si="700"/>
        <v>380</v>
      </c>
      <c r="R600" s="370">
        <f t="shared" ref="R600:T600" si="765">R601+R602</f>
        <v>288</v>
      </c>
      <c r="S600" s="370">
        <f t="shared" si="765"/>
        <v>0</v>
      </c>
      <c r="T600" s="370">
        <f t="shared" si="765"/>
        <v>92</v>
      </c>
    </row>
    <row r="601" spans="1:20" s="374" customFormat="1" ht="24" customHeight="1">
      <c r="A601" s="376"/>
      <c r="B601" s="368" t="s">
        <v>354</v>
      </c>
      <c r="C601" s="286" t="s">
        <v>354</v>
      </c>
      <c r="D601" s="369" t="s">
        <v>17</v>
      </c>
      <c r="E601" s="370">
        <f t="shared" si="713"/>
        <v>238</v>
      </c>
      <c r="F601" s="370">
        <v>238</v>
      </c>
      <c r="G601" s="370"/>
      <c r="H601" s="370">
        <v>0</v>
      </c>
      <c r="I601" s="370">
        <f t="shared" si="698"/>
        <v>238</v>
      </c>
      <c r="J601" s="370">
        <v>238</v>
      </c>
      <c r="K601" s="370"/>
      <c r="L601" s="370">
        <v>0</v>
      </c>
      <c r="M601" s="370">
        <f t="shared" si="699"/>
        <v>238</v>
      </c>
      <c r="N601" s="370">
        <v>238</v>
      </c>
      <c r="O601" s="370"/>
      <c r="P601" s="370">
        <v>0</v>
      </c>
      <c r="Q601" s="370">
        <f t="shared" si="700"/>
        <v>238</v>
      </c>
      <c r="R601" s="370">
        <v>238</v>
      </c>
      <c r="S601" s="370"/>
      <c r="T601" s="370">
        <v>0</v>
      </c>
    </row>
    <row r="602" spans="1:20" s="374" customFormat="1" ht="37.5" customHeight="1">
      <c r="A602" s="377"/>
      <c r="B602" s="368" t="s">
        <v>354</v>
      </c>
      <c r="C602" s="286" t="s">
        <v>354</v>
      </c>
      <c r="D602" s="369" t="s">
        <v>18</v>
      </c>
      <c r="E602" s="370">
        <f t="shared" si="713"/>
        <v>142</v>
      </c>
      <c r="F602" s="370">
        <v>50</v>
      </c>
      <c r="G602" s="370"/>
      <c r="H602" s="370">
        <v>92</v>
      </c>
      <c r="I602" s="370">
        <f t="shared" si="698"/>
        <v>142</v>
      </c>
      <c r="J602" s="370">
        <v>50</v>
      </c>
      <c r="K602" s="370"/>
      <c r="L602" s="370">
        <v>92</v>
      </c>
      <c r="M602" s="370">
        <f t="shared" si="699"/>
        <v>142</v>
      </c>
      <c r="N602" s="370">
        <v>50</v>
      </c>
      <c r="O602" s="370"/>
      <c r="P602" s="370">
        <v>92</v>
      </c>
      <c r="Q602" s="370">
        <f t="shared" si="700"/>
        <v>142</v>
      </c>
      <c r="R602" s="370">
        <v>50</v>
      </c>
      <c r="S602" s="370"/>
      <c r="T602" s="370">
        <v>92</v>
      </c>
    </row>
    <row r="603" spans="1:20" s="363" customFormat="1" ht="31.5" customHeight="1">
      <c r="A603" s="274"/>
      <c r="B603" s="286" t="s">
        <v>538</v>
      </c>
      <c r="C603" s="286" t="s">
        <v>717</v>
      </c>
      <c r="D603" s="366" t="s">
        <v>539</v>
      </c>
      <c r="E603" s="367">
        <f t="shared" si="713"/>
        <v>7047</v>
      </c>
      <c r="F603" s="367">
        <v>7047</v>
      </c>
      <c r="G603" s="367"/>
      <c r="H603" s="367">
        <v>0</v>
      </c>
      <c r="I603" s="367">
        <f t="shared" si="698"/>
        <v>7047</v>
      </c>
      <c r="J603" s="367">
        <v>7047</v>
      </c>
      <c r="K603" s="367"/>
      <c r="L603" s="367">
        <v>0</v>
      </c>
      <c r="M603" s="367">
        <f t="shared" si="699"/>
        <v>7047</v>
      </c>
      <c r="N603" s="367">
        <v>7047</v>
      </c>
      <c r="O603" s="367"/>
      <c r="P603" s="367">
        <v>0</v>
      </c>
      <c r="Q603" s="367">
        <f t="shared" si="700"/>
        <v>7047</v>
      </c>
      <c r="R603" s="367">
        <v>7047</v>
      </c>
      <c r="S603" s="367"/>
      <c r="T603" s="367">
        <v>0</v>
      </c>
    </row>
    <row r="604" spans="1:20" s="363" customFormat="1" ht="31.5" customHeight="1">
      <c r="A604" s="274"/>
      <c r="B604" s="368" t="s">
        <v>354</v>
      </c>
      <c r="C604" s="286" t="s">
        <v>354</v>
      </c>
      <c r="D604" s="369" t="s">
        <v>16</v>
      </c>
      <c r="E604" s="370">
        <f t="shared" si="713"/>
        <v>0</v>
      </c>
      <c r="F604" s="370">
        <f t="shared" ref="F604:G604" si="766">F605+F606</f>
        <v>0</v>
      </c>
      <c r="G604" s="370">
        <f t="shared" si="766"/>
        <v>0</v>
      </c>
      <c r="H604" s="370">
        <v>0</v>
      </c>
      <c r="I604" s="370">
        <f t="shared" si="698"/>
        <v>0</v>
      </c>
      <c r="J604" s="370">
        <f t="shared" ref="J604:K604" si="767">J605+J606</f>
        <v>0</v>
      </c>
      <c r="K604" s="370">
        <f t="shared" si="767"/>
        <v>0</v>
      </c>
      <c r="L604" s="370">
        <v>0</v>
      </c>
      <c r="M604" s="370">
        <f t="shared" si="699"/>
        <v>0</v>
      </c>
      <c r="N604" s="370">
        <f t="shared" ref="N604:O604" si="768">N605+N606</f>
        <v>0</v>
      </c>
      <c r="O604" s="370">
        <f t="shared" si="768"/>
        <v>0</v>
      </c>
      <c r="P604" s="370">
        <v>0</v>
      </c>
      <c r="Q604" s="370">
        <f t="shared" si="700"/>
        <v>0</v>
      </c>
      <c r="R604" s="370">
        <f t="shared" ref="R604:S604" si="769">R605+R606</f>
        <v>0</v>
      </c>
      <c r="S604" s="370">
        <f t="shared" si="769"/>
        <v>0</v>
      </c>
      <c r="T604" s="370">
        <v>0</v>
      </c>
    </row>
    <row r="605" spans="1:20" s="363" customFormat="1" ht="31.5" customHeight="1">
      <c r="A605" s="274"/>
      <c r="B605" s="368" t="s">
        <v>354</v>
      </c>
      <c r="C605" s="286" t="s">
        <v>354</v>
      </c>
      <c r="D605" s="369" t="s">
        <v>17</v>
      </c>
      <c r="E605" s="370">
        <f t="shared" si="713"/>
        <v>0</v>
      </c>
      <c r="F605" s="370"/>
      <c r="G605" s="370"/>
      <c r="H605" s="370"/>
      <c r="I605" s="370">
        <f t="shared" si="698"/>
        <v>0</v>
      </c>
      <c r="J605" s="370"/>
      <c r="K605" s="370"/>
      <c r="L605" s="370"/>
      <c r="M605" s="370">
        <f t="shared" si="699"/>
        <v>0</v>
      </c>
      <c r="N605" s="370"/>
      <c r="O605" s="370"/>
      <c r="P605" s="370"/>
      <c r="Q605" s="370">
        <f t="shared" si="700"/>
        <v>0</v>
      </c>
      <c r="R605" s="370"/>
      <c r="S605" s="370"/>
      <c r="T605" s="370"/>
    </row>
    <row r="606" spans="1:20" s="363" customFormat="1" ht="22.5" customHeight="1">
      <c r="A606" s="274"/>
      <c r="B606" s="368" t="s">
        <v>354</v>
      </c>
      <c r="C606" s="286" t="s">
        <v>354</v>
      </c>
      <c r="D606" s="369" t="s">
        <v>18</v>
      </c>
      <c r="E606" s="370">
        <f t="shared" si="713"/>
        <v>0</v>
      </c>
      <c r="F606" s="370"/>
      <c r="G606" s="370"/>
      <c r="H606" s="370"/>
      <c r="I606" s="370">
        <f t="shared" si="698"/>
        <v>0</v>
      </c>
      <c r="J606" s="370"/>
      <c r="K606" s="370"/>
      <c r="L606" s="370"/>
      <c r="M606" s="370">
        <f t="shared" si="699"/>
        <v>0</v>
      </c>
      <c r="N606" s="370"/>
      <c r="O606" s="370"/>
      <c r="P606" s="370"/>
      <c r="Q606" s="370">
        <f t="shared" si="700"/>
        <v>0</v>
      </c>
      <c r="R606" s="370"/>
      <c r="S606" s="370"/>
      <c r="T606" s="370"/>
    </row>
    <row r="607" spans="1:20" s="363" customFormat="1" ht="30">
      <c r="B607" s="266" t="s">
        <v>540</v>
      </c>
      <c r="C607" s="266" t="s">
        <v>718</v>
      </c>
      <c r="D607" s="252" t="s">
        <v>737</v>
      </c>
      <c r="E607" s="253">
        <f t="shared" si="713"/>
        <v>102430</v>
      </c>
      <c r="F607" s="253">
        <f>F611+F612+F613+F614+F615</f>
        <v>102350</v>
      </c>
      <c r="G607" s="253">
        <f t="shared" ref="G607:H607" si="770">G611+G612+G613+G614+G615</f>
        <v>0</v>
      </c>
      <c r="H607" s="253">
        <f t="shared" si="770"/>
        <v>80</v>
      </c>
      <c r="I607" s="253">
        <f t="shared" si="698"/>
        <v>102430</v>
      </c>
      <c r="J607" s="253">
        <f>J611+J612+J613+J614+J615</f>
        <v>102350</v>
      </c>
      <c r="K607" s="253">
        <f t="shared" ref="K607:L607" si="771">K611+K612+K613+K614+K615</f>
        <v>0</v>
      </c>
      <c r="L607" s="253">
        <f t="shared" si="771"/>
        <v>80</v>
      </c>
      <c r="M607" s="253">
        <f t="shared" si="699"/>
        <v>102430</v>
      </c>
      <c r="N607" s="253">
        <f>N611+N612+N613+N614+N615</f>
        <v>102350</v>
      </c>
      <c r="O607" s="253">
        <f t="shared" ref="O607:P607" si="772">O611+O612+O613+O614+O615</f>
        <v>0</v>
      </c>
      <c r="P607" s="253">
        <f t="shared" si="772"/>
        <v>80</v>
      </c>
      <c r="Q607" s="253">
        <f t="shared" si="700"/>
        <v>102350</v>
      </c>
      <c r="R607" s="253">
        <f>R611+R612+R613+R614+R615</f>
        <v>102350</v>
      </c>
      <c r="S607" s="253">
        <f t="shared" ref="S607:T607" si="773">S611+S612+S613+S614+S615</f>
        <v>0</v>
      </c>
      <c r="T607" s="253">
        <f t="shared" si="773"/>
        <v>0</v>
      </c>
    </row>
    <row r="608" spans="1:20" s="363" customFormat="1" ht="15.75" customHeight="1">
      <c r="B608" s="364" t="s">
        <v>354</v>
      </c>
      <c r="C608" s="251" t="s">
        <v>354</v>
      </c>
      <c r="D608" s="254" t="s">
        <v>16</v>
      </c>
      <c r="E608" s="358">
        <f t="shared" si="713"/>
        <v>8</v>
      </c>
      <c r="F608" s="358">
        <f>F616</f>
        <v>5</v>
      </c>
      <c r="G608" s="358"/>
      <c r="H608" s="358">
        <f>H616</f>
        <v>3</v>
      </c>
      <c r="I608" s="358">
        <f t="shared" si="698"/>
        <v>8</v>
      </c>
      <c r="J608" s="358">
        <f t="shared" ref="J608:J610" si="774">J616</f>
        <v>5</v>
      </c>
      <c r="K608" s="358"/>
      <c r="L608" s="358">
        <f t="shared" ref="L608:L610" si="775">L616</f>
        <v>3</v>
      </c>
      <c r="M608" s="358">
        <f t="shared" si="699"/>
        <v>8</v>
      </c>
      <c r="N608" s="358">
        <f t="shared" ref="N608:N610" si="776">N616</f>
        <v>5</v>
      </c>
      <c r="O608" s="358"/>
      <c r="P608" s="358">
        <f t="shared" ref="P608:P610" si="777">P616</f>
        <v>3</v>
      </c>
      <c r="Q608" s="358">
        <f t="shared" si="700"/>
        <v>0</v>
      </c>
      <c r="R608" s="358">
        <f t="shared" ref="R608:R610" si="778">R616</f>
        <v>0</v>
      </c>
      <c r="S608" s="358"/>
      <c r="T608" s="358">
        <f t="shared" ref="T608:T610" si="779">T616</f>
        <v>0</v>
      </c>
    </row>
    <row r="609" spans="2:20" s="363" customFormat="1" ht="15.75" customHeight="1">
      <c r="B609" s="364" t="s">
        <v>354</v>
      </c>
      <c r="C609" s="251" t="s">
        <v>354</v>
      </c>
      <c r="D609" s="254" t="s">
        <v>17</v>
      </c>
      <c r="E609" s="358">
        <f t="shared" si="713"/>
        <v>5</v>
      </c>
      <c r="F609" s="358">
        <f>F617</f>
        <v>5</v>
      </c>
      <c r="G609" s="358"/>
      <c r="H609" s="358">
        <f>H617</f>
        <v>0</v>
      </c>
      <c r="I609" s="358">
        <f t="shared" si="698"/>
        <v>5</v>
      </c>
      <c r="J609" s="358">
        <f t="shared" si="774"/>
        <v>5</v>
      </c>
      <c r="K609" s="358"/>
      <c r="L609" s="358">
        <f t="shared" si="775"/>
        <v>0</v>
      </c>
      <c r="M609" s="358">
        <f t="shared" si="699"/>
        <v>5</v>
      </c>
      <c r="N609" s="358">
        <f t="shared" si="776"/>
        <v>5</v>
      </c>
      <c r="O609" s="358"/>
      <c r="P609" s="358">
        <f t="shared" si="777"/>
        <v>0</v>
      </c>
      <c r="Q609" s="358">
        <f t="shared" si="700"/>
        <v>0</v>
      </c>
      <c r="R609" s="358">
        <f t="shared" si="778"/>
        <v>0</v>
      </c>
      <c r="S609" s="358"/>
      <c r="T609" s="358">
        <f t="shared" si="779"/>
        <v>0</v>
      </c>
    </row>
    <row r="610" spans="2:20" s="363" customFormat="1" ht="15.75" customHeight="1">
      <c r="B610" s="364" t="s">
        <v>354</v>
      </c>
      <c r="C610" s="251" t="s">
        <v>354</v>
      </c>
      <c r="D610" s="254" t="s">
        <v>18</v>
      </c>
      <c r="E610" s="358">
        <f t="shared" si="713"/>
        <v>3</v>
      </c>
      <c r="F610" s="358">
        <f>F618</f>
        <v>0</v>
      </c>
      <c r="G610" s="358"/>
      <c r="H610" s="358">
        <f>H618</f>
        <v>3</v>
      </c>
      <c r="I610" s="358">
        <f t="shared" ref="I610:I625" si="780">J610+K610+L610</f>
        <v>3</v>
      </c>
      <c r="J610" s="358">
        <f t="shared" si="774"/>
        <v>0</v>
      </c>
      <c r="K610" s="358"/>
      <c r="L610" s="358">
        <f t="shared" si="775"/>
        <v>3</v>
      </c>
      <c r="M610" s="358">
        <f t="shared" ref="M610:M625" si="781">N610+O610+P610</f>
        <v>3</v>
      </c>
      <c r="N610" s="358">
        <f t="shared" si="776"/>
        <v>0</v>
      </c>
      <c r="O610" s="358"/>
      <c r="P610" s="358">
        <f t="shared" si="777"/>
        <v>3</v>
      </c>
      <c r="Q610" s="358">
        <f t="shared" ref="Q610:Q625" si="782">R610+S610+T610</f>
        <v>0</v>
      </c>
      <c r="R610" s="358">
        <f t="shared" si="778"/>
        <v>0</v>
      </c>
      <c r="S610" s="358"/>
      <c r="T610" s="358">
        <f t="shared" si="779"/>
        <v>0</v>
      </c>
    </row>
    <row r="611" spans="2:20" s="363" customFormat="1" ht="26.45" customHeight="1">
      <c r="B611" s="378" t="s">
        <v>541</v>
      </c>
      <c r="C611" s="378" t="s">
        <v>719</v>
      </c>
      <c r="D611" s="379" t="s">
        <v>542</v>
      </c>
      <c r="E611" s="380">
        <f t="shared" si="713"/>
        <v>55650</v>
      </c>
      <c r="F611" s="380">
        <f>78900-23250</f>
        <v>55650</v>
      </c>
      <c r="G611" s="380"/>
      <c r="H611" s="380">
        <v>0</v>
      </c>
      <c r="I611" s="380">
        <f t="shared" si="780"/>
        <v>55650</v>
      </c>
      <c r="J611" s="380">
        <f>78900-23250</f>
        <v>55650</v>
      </c>
      <c r="K611" s="380"/>
      <c r="L611" s="380">
        <v>0</v>
      </c>
      <c r="M611" s="380">
        <f t="shared" si="781"/>
        <v>55650</v>
      </c>
      <c r="N611" s="380">
        <f>78900-23250</f>
        <v>55650</v>
      </c>
      <c r="O611" s="380"/>
      <c r="P611" s="380">
        <v>0</v>
      </c>
      <c r="Q611" s="380">
        <f t="shared" si="782"/>
        <v>92850</v>
      </c>
      <c r="R611" s="380">
        <v>92850</v>
      </c>
      <c r="S611" s="380"/>
      <c r="T611" s="380">
        <v>0</v>
      </c>
    </row>
    <row r="612" spans="2:20" s="363" customFormat="1" ht="37.5" customHeight="1">
      <c r="B612" s="378" t="s">
        <v>543</v>
      </c>
      <c r="C612" s="378" t="s">
        <v>720</v>
      </c>
      <c r="D612" s="379" t="s">
        <v>544</v>
      </c>
      <c r="E612" s="380">
        <f t="shared" si="713"/>
        <v>4500</v>
      </c>
      <c r="F612" s="380">
        <v>4500</v>
      </c>
      <c r="G612" s="380"/>
      <c r="H612" s="380">
        <v>0</v>
      </c>
      <c r="I612" s="380">
        <f t="shared" si="780"/>
        <v>4500</v>
      </c>
      <c r="J612" s="380">
        <v>4500</v>
      </c>
      <c r="K612" s="380"/>
      <c r="L612" s="380">
        <v>0</v>
      </c>
      <c r="M612" s="380">
        <f t="shared" si="781"/>
        <v>4500</v>
      </c>
      <c r="N612" s="380">
        <v>4500</v>
      </c>
      <c r="O612" s="380"/>
      <c r="P612" s="380">
        <v>0</v>
      </c>
      <c r="Q612" s="380">
        <f t="shared" si="782"/>
        <v>4500</v>
      </c>
      <c r="R612" s="380">
        <v>4500</v>
      </c>
      <c r="S612" s="380"/>
      <c r="T612" s="380">
        <v>0</v>
      </c>
    </row>
    <row r="613" spans="2:20" s="363" customFormat="1" ht="33.75" customHeight="1">
      <c r="B613" s="378" t="s">
        <v>545</v>
      </c>
      <c r="C613" s="378" t="s">
        <v>721</v>
      </c>
      <c r="D613" s="379" t="s">
        <v>546</v>
      </c>
      <c r="E613" s="380">
        <f t="shared" si="713"/>
        <v>4000</v>
      </c>
      <c r="F613" s="380">
        <v>4000</v>
      </c>
      <c r="G613" s="380"/>
      <c r="H613" s="380">
        <v>0</v>
      </c>
      <c r="I613" s="380">
        <f t="shared" si="780"/>
        <v>4000</v>
      </c>
      <c r="J613" s="380">
        <v>4000</v>
      </c>
      <c r="K613" s="380"/>
      <c r="L613" s="380">
        <v>0</v>
      </c>
      <c r="M613" s="380">
        <f t="shared" si="781"/>
        <v>4000</v>
      </c>
      <c r="N613" s="380">
        <v>4000</v>
      </c>
      <c r="O613" s="380"/>
      <c r="P613" s="380">
        <v>0</v>
      </c>
      <c r="Q613" s="380">
        <f t="shared" si="782"/>
        <v>4000</v>
      </c>
      <c r="R613" s="380">
        <v>4000</v>
      </c>
      <c r="S613" s="380"/>
      <c r="T613" s="380">
        <v>0</v>
      </c>
    </row>
    <row r="614" spans="2:20" s="363" customFormat="1" ht="26.45" customHeight="1">
      <c r="B614" s="378" t="s">
        <v>547</v>
      </c>
      <c r="C614" s="378" t="s">
        <v>722</v>
      </c>
      <c r="D614" s="379" t="s">
        <v>748</v>
      </c>
      <c r="E614" s="380">
        <f t="shared" si="713"/>
        <v>1000</v>
      </c>
      <c r="F614" s="380">
        <v>1000</v>
      </c>
      <c r="G614" s="380"/>
      <c r="H614" s="380"/>
      <c r="I614" s="380">
        <f t="shared" si="780"/>
        <v>1000</v>
      </c>
      <c r="J614" s="380">
        <v>1000</v>
      </c>
      <c r="K614" s="380"/>
      <c r="L614" s="380"/>
      <c r="M614" s="380">
        <f t="shared" si="781"/>
        <v>1000</v>
      </c>
      <c r="N614" s="380">
        <v>1000</v>
      </c>
      <c r="O614" s="380"/>
      <c r="P614" s="380"/>
      <c r="Q614" s="380">
        <f t="shared" si="782"/>
        <v>1000</v>
      </c>
      <c r="R614" s="380">
        <v>1000</v>
      </c>
      <c r="S614" s="380"/>
      <c r="T614" s="380"/>
    </row>
    <row r="615" spans="2:20" s="363" customFormat="1" ht="36" customHeight="1">
      <c r="B615" s="378" t="s">
        <v>549</v>
      </c>
      <c r="C615" s="378" t="s">
        <v>723</v>
      </c>
      <c r="D615" s="379" t="s">
        <v>550</v>
      </c>
      <c r="E615" s="380">
        <f t="shared" si="713"/>
        <v>37280</v>
      </c>
      <c r="F615" s="380">
        <v>37200</v>
      </c>
      <c r="G615" s="380"/>
      <c r="H615" s="380">
        <v>80</v>
      </c>
      <c r="I615" s="380">
        <f t="shared" si="780"/>
        <v>37280</v>
      </c>
      <c r="J615" s="380">
        <v>37200</v>
      </c>
      <c r="K615" s="380"/>
      <c r="L615" s="380">
        <v>80</v>
      </c>
      <c r="M615" s="380">
        <f t="shared" si="781"/>
        <v>37280</v>
      </c>
      <c r="N615" s="380">
        <v>37200</v>
      </c>
      <c r="O615" s="380"/>
      <c r="P615" s="380">
        <v>80</v>
      </c>
      <c r="Q615" s="380">
        <f t="shared" si="782"/>
        <v>0</v>
      </c>
      <c r="R615" s="380"/>
      <c r="S615" s="380"/>
      <c r="T615" s="380">
        <v>0</v>
      </c>
    </row>
    <row r="616" spans="2:20" s="363" customFormat="1" ht="19.149999999999999" customHeight="1">
      <c r="B616" s="365" t="s">
        <v>354</v>
      </c>
      <c r="C616" s="255" t="s">
        <v>354</v>
      </c>
      <c r="D616" s="258" t="s">
        <v>16</v>
      </c>
      <c r="E616" s="359">
        <f t="shared" si="713"/>
        <v>8</v>
      </c>
      <c r="F616" s="359">
        <f t="shared" ref="F616:H616" si="783">F617+F618</f>
        <v>5</v>
      </c>
      <c r="G616" s="359">
        <f t="shared" si="783"/>
        <v>0</v>
      </c>
      <c r="H616" s="359">
        <f t="shared" si="783"/>
        <v>3</v>
      </c>
      <c r="I616" s="359">
        <f t="shared" si="780"/>
        <v>8</v>
      </c>
      <c r="J616" s="359">
        <f t="shared" ref="J616:L616" si="784">J617+J618</f>
        <v>5</v>
      </c>
      <c r="K616" s="359">
        <f t="shared" si="784"/>
        <v>0</v>
      </c>
      <c r="L616" s="359">
        <f t="shared" si="784"/>
        <v>3</v>
      </c>
      <c r="M616" s="359">
        <f t="shared" si="781"/>
        <v>8</v>
      </c>
      <c r="N616" s="359">
        <f t="shared" ref="N616:P616" si="785">N617+N618</f>
        <v>5</v>
      </c>
      <c r="O616" s="359">
        <f t="shared" si="785"/>
        <v>0</v>
      </c>
      <c r="P616" s="359">
        <f t="shared" si="785"/>
        <v>3</v>
      </c>
      <c r="Q616" s="359">
        <f t="shared" si="782"/>
        <v>0</v>
      </c>
      <c r="R616" s="359">
        <f t="shared" ref="R616:T616" si="786">R617+R618</f>
        <v>0</v>
      </c>
      <c r="S616" s="359">
        <f t="shared" si="786"/>
        <v>0</v>
      </c>
      <c r="T616" s="359">
        <f t="shared" si="786"/>
        <v>0</v>
      </c>
    </row>
    <row r="617" spans="2:20" s="363" customFormat="1">
      <c r="B617" s="365" t="s">
        <v>354</v>
      </c>
      <c r="C617" s="255" t="s">
        <v>354</v>
      </c>
      <c r="D617" s="258" t="s">
        <v>17</v>
      </c>
      <c r="E617" s="359">
        <f t="shared" si="713"/>
        <v>5</v>
      </c>
      <c r="F617" s="359">
        <v>5</v>
      </c>
      <c r="G617" s="359"/>
      <c r="H617" s="359">
        <v>0</v>
      </c>
      <c r="I617" s="359">
        <f t="shared" si="780"/>
        <v>5</v>
      </c>
      <c r="J617" s="359">
        <v>5</v>
      </c>
      <c r="K617" s="359"/>
      <c r="L617" s="359">
        <v>0</v>
      </c>
      <c r="M617" s="359">
        <f t="shared" si="781"/>
        <v>5</v>
      </c>
      <c r="N617" s="359">
        <v>5</v>
      </c>
      <c r="O617" s="359"/>
      <c r="P617" s="359">
        <v>0</v>
      </c>
      <c r="Q617" s="359">
        <f t="shared" si="782"/>
        <v>0</v>
      </c>
      <c r="R617" s="359"/>
      <c r="S617" s="359"/>
      <c r="T617" s="359"/>
    </row>
    <row r="618" spans="2:20" s="363" customFormat="1">
      <c r="B618" s="365" t="s">
        <v>354</v>
      </c>
      <c r="C618" s="255" t="s">
        <v>354</v>
      </c>
      <c r="D618" s="258" t="s">
        <v>18</v>
      </c>
      <c r="E618" s="359">
        <f t="shared" si="713"/>
        <v>3</v>
      </c>
      <c r="F618" s="359"/>
      <c r="G618" s="359"/>
      <c r="H618" s="359">
        <v>3</v>
      </c>
      <c r="I618" s="359">
        <f t="shared" si="780"/>
        <v>3</v>
      </c>
      <c r="J618" s="359"/>
      <c r="K618" s="359"/>
      <c r="L618" s="359">
        <v>3</v>
      </c>
      <c r="M618" s="359">
        <f t="shared" si="781"/>
        <v>3</v>
      </c>
      <c r="N618" s="359"/>
      <c r="O618" s="359"/>
      <c r="P618" s="359">
        <v>3</v>
      </c>
      <c r="Q618" s="359">
        <f t="shared" si="782"/>
        <v>0</v>
      </c>
      <c r="R618" s="359"/>
      <c r="S618" s="359"/>
      <c r="T618" s="359"/>
    </row>
    <row r="619" spans="2:20" s="363" customFormat="1" ht="30">
      <c r="B619" s="266" t="s">
        <v>551</v>
      </c>
      <c r="C619" s="266" t="s">
        <v>724</v>
      </c>
      <c r="D619" s="252" t="s">
        <v>736</v>
      </c>
      <c r="E619" s="253">
        <f t="shared" si="713"/>
        <v>7560</v>
      </c>
      <c r="F619" s="253">
        <f>F620+F621+F622+F623+F624</f>
        <v>7560</v>
      </c>
      <c r="G619" s="253">
        <f t="shared" ref="G619:H619" si="787">G620+G621+G622+G623+G624</f>
        <v>0</v>
      </c>
      <c r="H619" s="253">
        <f t="shared" si="787"/>
        <v>0</v>
      </c>
      <c r="I619" s="253">
        <f t="shared" si="780"/>
        <v>7560</v>
      </c>
      <c r="J619" s="253">
        <f>J620+J621+J622+J623+J624</f>
        <v>7560</v>
      </c>
      <c r="K619" s="253"/>
      <c r="L619" s="253">
        <v>0</v>
      </c>
      <c r="M619" s="253">
        <f t="shared" si="781"/>
        <v>7560</v>
      </c>
      <c r="N619" s="253">
        <f>N620+N621+N622+N623+N624</f>
        <v>7560</v>
      </c>
      <c r="O619" s="253"/>
      <c r="P619" s="253">
        <v>0</v>
      </c>
      <c r="Q619" s="253">
        <f t="shared" si="782"/>
        <v>7560</v>
      </c>
      <c r="R619" s="253">
        <v>7560</v>
      </c>
      <c r="S619" s="253"/>
      <c r="T619" s="253">
        <v>0</v>
      </c>
    </row>
    <row r="620" spans="2:20" s="363" customFormat="1" ht="27.6" customHeight="1">
      <c r="B620" s="378" t="s">
        <v>552</v>
      </c>
      <c r="C620" s="378" t="s">
        <v>725</v>
      </c>
      <c r="D620" s="379" t="s">
        <v>553</v>
      </c>
      <c r="E620" s="380">
        <f t="shared" si="713"/>
        <v>385</v>
      </c>
      <c r="F620" s="380">
        <v>385</v>
      </c>
      <c r="G620" s="380"/>
      <c r="H620" s="380">
        <v>0</v>
      </c>
      <c r="I620" s="380">
        <f t="shared" si="780"/>
        <v>385</v>
      </c>
      <c r="J620" s="380">
        <v>385</v>
      </c>
      <c r="K620" s="380"/>
      <c r="L620" s="380">
        <v>0</v>
      </c>
      <c r="M620" s="380">
        <f t="shared" si="781"/>
        <v>385</v>
      </c>
      <c r="N620" s="380">
        <v>385</v>
      </c>
      <c r="O620" s="380"/>
      <c r="P620" s="380">
        <v>0</v>
      </c>
      <c r="Q620" s="380">
        <f t="shared" si="782"/>
        <v>385</v>
      </c>
      <c r="R620" s="380">
        <v>385</v>
      </c>
      <c r="S620" s="380"/>
      <c r="T620" s="380">
        <v>0</v>
      </c>
    </row>
    <row r="621" spans="2:20" s="363" customFormat="1" ht="30">
      <c r="B621" s="378" t="s">
        <v>554</v>
      </c>
      <c r="C621" s="378" t="s">
        <v>726</v>
      </c>
      <c r="D621" s="379" t="s">
        <v>555</v>
      </c>
      <c r="E621" s="380">
        <f t="shared" si="713"/>
        <v>675</v>
      </c>
      <c r="F621" s="380">
        <v>675</v>
      </c>
      <c r="G621" s="380"/>
      <c r="H621" s="380">
        <v>0</v>
      </c>
      <c r="I621" s="380">
        <f t="shared" si="780"/>
        <v>675</v>
      </c>
      <c r="J621" s="380">
        <v>675</v>
      </c>
      <c r="K621" s="380"/>
      <c r="L621" s="380">
        <v>0</v>
      </c>
      <c r="M621" s="380">
        <f t="shared" si="781"/>
        <v>675</v>
      </c>
      <c r="N621" s="380">
        <v>675</v>
      </c>
      <c r="O621" s="380"/>
      <c r="P621" s="380">
        <v>0</v>
      </c>
      <c r="Q621" s="380">
        <f t="shared" si="782"/>
        <v>675</v>
      </c>
      <c r="R621" s="380">
        <v>675</v>
      </c>
      <c r="S621" s="380"/>
      <c r="T621" s="380">
        <v>0</v>
      </c>
    </row>
    <row r="622" spans="2:20" s="363" customFormat="1" ht="60">
      <c r="B622" s="378" t="s">
        <v>556</v>
      </c>
      <c r="C622" s="378" t="s">
        <v>727</v>
      </c>
      <c r="D622" s="379" t="s">
        <v>557</v>
      </c>
      <c r="E622" s="380">
        <f t="shared" si="713"/>
        <v>5400</v>
      </c>
      <c r="F622" s="380">
        <v>5400</v>
      </c>
      <c r="G622" s="380"/>
      <c r="H622" s="380">
        <v>0</v>
      </c>
      <c r="I622" s="380">
        <f t="shared" si="780"/>
        <v>5400</v>
      </c>
      <c r="J622" s="380">
        <v>5400</v>
      </c>
      <c r="K622" s="380"/>
      <c r="L622" s="380">
        <v>0</v>
      </c>
      <c r="M622" s="380">
        <f t="shared" si="781"/>
        <v>5400</v>
      </c>
      <c r="N622" s="380">
        <v>5400</v>
      </c>
      <c r="O622" s="380"/>
      <c r="P622" s="380">
        <v>0</v>
      </c>
      <c r="Q622" s="380">
        <f t="shared" si="782"/>
        <v>5400</v>
      </c>
      <c r="R622" s="380">
        <v>5400</v>
      </c>
      <c r="S622" s="380"/>
      <c r="T622" s="380">
        <v>0</v>
      </c>
    </row>
    <row r="623" spans="2:20" s="363" customFormat="1" ht="45">
      <c r="B623" s="378" t="s">
        <v>558</v>
      </c>
      <c r="C623" s="378" t="s">
        <v>728</v>
      </c>
      <c r="D623" s="379" t="s">
        <v>559</v>
      </c>
      <c r="E623" s="380">
        <f t="shared" si="713"/>
        <v>250</v>
      </c>
      <c r="F623" s="380">
        <v>250</v>
      </c>
      <c r="G623" s="380"/>
      <c r="H623" s="380">
        <v>0</v>
      </c>
      <c r="I623" s="380">
        <f t="shared" si="780"/>
        <v>250</v>
      </c>
      <c r="J623" s="380">
        <v>250</v>
      </c>
      <c r="K623" s="380"/>
      <c r="L623" s="380">
        <v>0</v>
      </c>
      <c r="M623" s="380">
        <f t="shared" si="781"/>
        <v>250</v>
      </c>
      <c r="N623" s="380">
        <v>250</v>
      </c>
      <c r="O623" s="380"/>
      <c r="P623" s="380">
        <v>0</v>
      </c>
      <c r="Q623" s="380">
        <f t="shared" si="782"/>
        <v>250</v>
      </c>
      <c r="R623" s="380">
        <v>250</v>
      </c>
      <c r="S623" s="380"/>
      <c r="T623" s="380">
        <v>0</v>
      </c>
    </row>
    <row r="624" spans="2:20" s="363" customFormat="1" ht="45">
      <c r="B624" s="378" t="s">
        <v>560</v>
      </c>
      <c r="C624" s="378" t="s">
        <v>729</v>
      </c>
      <c r="D624" s="379" t="s">
        <v>561</v>
      </c>
      <c r="E624" s="380">
        <f t="shared" ref="E624:E625" si="788">F624+G624+H624</f>
        <v>850</v>
      </c>
      <c r="F624" s="380">
        <v>850</v>
      </c>
      <c r="G624" s="380"/>
      <c r="H624" s="380">
        <v>0</v>
      </c>
      <c r="I624" s="380">
        <f t="shared" si="780"/>
        <v>850</v>
      </c>
      <c r="J624" s="380">
        <v>850</v>
      </c>
      <c r="K624" s="380"/>
      <c r="L624" s="380">
        <v>0</v>
      </c>
      <c r="M624" s="380">
        <f t="shared" si="781"/>
        <v>850</v>
      </c>
      <c r="N624" s="380">
        <v>850</v>
      </c>
      <c r="O624" s="380"/>
      <c r="P624" s="380">
        <v>0</v>
      </c>
      <c r="Q624" s="380">
        <f t="shared" si="782"/>
        <v>850</v>
      </c>
      <c r="R624" s="380">
        <v>850</v>
      </c>
      <c r="S624" s="380"/>
      <c r="T624" s="380">
        <v>0</v>
      </c>
    </row>
    <row r="625" spans="1:20" s="363" customFormat="1" ht="39.6" customHeight="1">
      <c r="B625" s="266" t="s">
        <v>562</v>
      </c>
      <c r="C625" s="266" t="s">
        <v>730</v>
      </c>
      <c r="D625" s="252" t="s">
        <v>735</v>
      </c>
      <c r="E625" s="253">
        <f t="shared" si="788"/>
        <v>25391</v>
      </c>
      <c r="F625" s="253">
        <f>25444-53</f>
        <v>25391</v>
      </c>
      <c r="G625" s="253"/>
      <c r="H625" s="253">
        <v>0</v>
      </c>
      <c r="I625" s="253">
        <f t="shared" si="780"/>
        <v>31153</v>
      </c>
      <c r="J625" s="253">
        <f>16300+10575+16985+128+2000+286-2000+2069+795-16985+1000</f>
        <v>31153</v>
      </c>
      <c r="K625" s="253"/>
      <c r="L625" s="253">
        <v>0</v>
      </c>
      <c r="M625" s="253">
        <f t="shared" si="781"/>
        <v>31153</v>
      </c>
      <c r="N625" s="253">
        <f>16300+10575+16985+128+2000+286-2000+2069+795-16985+1000</f>
        <v>31153</v>
      </c>
      <c r="O625" s="253"/>
      <c r="P625" s="253">
        <v>0</v>
      </c>
      <c r="Q625" s="253">
        <f t="shared" si="782"/>
        <v>31153</v>
      </c>
      <c r="R625" s="253">
        <f>30153+1000</f>
        <v>31153</v>
      </c>
      <c r="S625" s="253"/>
      <c r="T625" s="253">
        <v>0</v>
      </c>
    </row>
    <row r="626" spans="1:20" ht="33" customHeight="1">
      <c r="A626" s="246"/>
      <c r="B626" s="266" t="s">
        <v>563</v>
      </c>
      <c r="C626" s="266" t="s">
        <v>731</v>
      </c>
      <c r="D626" s="252" t="s">
        <v>338</v>
      </c>
      <c r="E626" s="253">
        <f>F626+G626+H626</f>
        <v>46313</v>
      </c>
      <c r="F626" s="253">
        <v>7064</v>
      </c>
      <c r="G626" s="253">
        <v>39249</v>
      </c>
      <c r="H626" s="253">
        <v>0</v>
      </c>
      <c r="I626" s="253">
        <f t="shared" si="201"/>
        <v>0</v>
      </c>
      <c r="J626" s="253">
        <v>0</v>
      </c>
      <c r="K626" s="253">
        <v>0</v>
      </c>
      <c r="L626" s="253">
        <v>0</v>
      </c>
      <c r="M626" s="253">
        <f t="shared" si="202"/>
        <v>0</v>
      </c>
      <c r="N626" s="253">
        <v>0</v>
      </c>
      <c r="O626" s="253">
        <v>0</v>
      </c>
      <c r="P626" s="253">
        <v>0</v>
      </c>
      <c r="Q626" s="253">
        <f t="shared" si="203"/>
        <v>0</v>
      </c>
      <c r="R626" s="253">
        <v>0</v>
      </c>
      <c r="S626" s="253">
        <v>0</v>
      </c>
      <c r="T626" s="253">
        <v>0</v>
      </c>
    </row>
    <row r="627" spans="1:20" ht="15.75" customHeight="1">
      <c r="F627" s="309">
        <f>F7-F626</f>
        <v>1399960</v>
      </c>
    </row>
    <row r="628" spans="1:20" ht="15.75" customHeight="1">
      <c r="F628" s="309">
        <f>1150000+250000</f>
        <v>1400000</v>
      </c>
      <c r="J628" s="309"/>
      <c r="N628" s="309"/>
      <c r="R628" s="309"/>
    </row>
    <row r="629" spans="1:20" ht="15.75" customHeight="1">
      <c r="F629" s="309">
        <f>F628-F627</f>
        <v>40</v>
      </c>
    </row>
    <row r="630" spans="1:20" ht="15.75" customHeight="1">
      <c r="F630" s="309"/>
    </row>
    <row r="631" spans="1:20" ht="15.75" customHeight="1"/>
    <row r="632" spans="1:20" ht="15.75" customHeight="1"/>
    <row r="633" spans="1:20" ht="15.75" customHeight="1"/>
    <row r="634" spans="1:20" ht="15.75" customHeight="1"/>
    <row r="635" spans="1:20" ht="15.75" customHeight="1"/>
    <row r="636" spans="1:20" ht="15.75" customHeight="1"/>
    <row r="637" spans="1:20" ht="15.75" customHeight="1"/>
    <row r="638" spans="1:20" ht="15.75" customHeight="1"/>
    <row r="639" spans="1:20" ht="15.75" customHeight="1"/>
    <row r="640" spans="1:2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sheetData>
  <autoFilter ref="A6:T630"/>
  <mergeCells count="10">
    <mergeCell ref="B2:T2"/>
    <mergeCell ref="B3:T3"/>
    <mergeCell ref="B4:T4"/>
    <mergeCell ref="B5:B6"/>
    <mergeCell ref="C5:C6"/>
    <mergeCell ref="D5:D6"/>
    <mergeCell ref="E5:H5"/>
    <mergeCell ref="I5:L5"/>
    <mergeCell ref="M5:P5"/>
    <mergeCell ref="Q5:T5"/>
  </mergeCells>
  <pageMargins left="0.17" right="0.17" top="0.27" bottom="0.17" header="0" footer="0"/>
  <pageSetup scale="4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442"/>
  <sheetViews>
    <sheetView view="pageBreakPreview" topLeftCell="A2" zoomScale="90" zoomScaleNormal="100" zoomScaleSheetLayoutView="90" workbookViewId="0">
      <pane xSplit="4" ySplit="5" topLeftCell="E7" activePane="bottomRight" state="frozen"/>
      <selection activeCell="A2" sqref="A2"/>
      <selection pane="topRight" activeCell="E2" sqref="E2"/>
      <selection pane="bottomLeft" activeCell="A7" sqref="A7"/>
      <selection pane="bottomRight" activeCell="H8" sqref="H8"/>
    </sheetView>
  </sheetViews>
  <sheetFormatPr defaultColWidth="14.42578125" defaultRowHeight="15" customHeight="1" outlineLevelRow="1"/>
  <cols>
    <col min="1" max="1" width="3.42578125" style="314" customWidth="1"/>
    <col min="2" max="2" width="11.42578125" style="314" customWidth="1"/>
    <col min="3" max="3" width="8" style="314" customWidth="1"/>
    <col min="4" max="4" width="63.5703125" style="312" customWidth="1"/>
    <col min="5" max="5" width="14.85546875" style="314" customWidth="1"/>
    <col min="6" max="6" width="14.140625" style="314" customWidth="1"/>
    <col min="7" max="7" width="11.28515625" style="314" customWidth="1"/>
    <col min="8" max="8" width="14.7109375" style="314" customWidth="1"/>
    <col min="9" max="9" width="12.28515625" style="356" customWidth="1"/>
    <col min="10" max="10" width="14.85546875" style="356" customWidth="1"/>
    <col min="11" max="11" width="12.28515625" style="356" customWidth="1"/>
    <col min="12" max="12" width="15.85546875" style="356" customWidth="1"/>
    <col min="13" max="13" width="12.28515625" style="356" customWidth="1"/>
    <col min="14" max="14" width="14.42578125" style="356" customWidth="1"/>
    <col min="15" max="15" width="12.28515625" style="356" customWidth="1"/>
    <col min="16" max="16" width="16" style="356" customWidth="1"/>
    <col min="17" max="19" width="12.28515625" style="356" customWidth="1"/>
    <col min="20" max="20" width="16.140625" style="356" customWidth="1"/>
    <col min="21" max="16384" width="14.42578125" style="314"/>
  </cols>
  <sheetData>
    <row r="1" spans="1:20" hidden="1">
      <c r="A1" s="310"/>
      <c r="B1" s="311"/>
      <c r="C1" s="310"/>
      <c r="D1" s="312" t="e">
        <f>#REF!+(#REF!*4/100)-#REF!</f>
        <v>#REF!</v>
      </c>
      <c r="E1" s="310"/>
      <c r="F1" s="313"/>
      <c r="G1" s="310"/>
      <c r="H1" s="310"/>
      <c r="I1" s="313">
        <v>1080000</v>
      </c>
      <c r="J1" s="313" t="e">
        <f>J7-J626-#REF!</f>
        <v>#REF!</v>
      </c>
      <c r="K1" s="310"/>
      <c r="L1" s="313" t="e">
        <f>M1-N1</f>
        <v>#REF!</v>
      </c>
      <c r="M1" s="313">
        <v>1105000</v>
      </c>
      <c r="N1" s="313" t="e">
        <f>N7-N626-#REF!</f>
        <v>#REF!</v>
      </c>
      <c r="O1" s="310"/>
      <c r="P1" s="313" t="e">
        <f>Q1-R1</f>
        <v>#REF!</v>
      </c>
      <c r="Q1" s="313">
        <v>1130000</v>
      </c>
      <c r="R1" s="313" t="e">
        <f>R7-R626-#REF!</f>
        <v>#REF!</v>
      </c>
      <c r="S1" s="310"/>
      <c r="T1" s="310"/>
    </row>
    <row r="2" spans="1:20" ht="15.75" customHeight="1">
      <c r="A2" s="315"/>
      <c r="B2" s="422" t="s">
        <v>747</v>
      </c>
      <c r="C2" s="423"/>
      <c r="D2" s="423"/>
      <c r="E2" s="423"/>
      <c r="F2" s="423"/>
      <c r="G2" s="423"/>
      <c r="H2" s="423"/>
      <c r="I2" s="424"/>
      <c r="J2" s="424"/>
      <c r="K2" s="424"/>
      <c r="L2" s="424"/>
      <c r="M2" s="424"/>
      <c r="N2" s="424"/>
      <c r="O2" s="424"/>
      <c r="P2" s="424"/>
      <c r="Q2" s="424"/>
      <c r="R2" s="424"/>
      <c r="S2" s="424"/>
      <c r="T2" s="424"/>
    </row>
    <row r="3" spans="1:20" ht="47.45" customHeight="1">
      <c r="A3" s="315"/>
      <c r="B3" s="425" t="s">
        <v>409</v>
      </c>
      <c r="C3" s="423"/>
      <c r="D3" s="423"/>
      <c r="E3" s="423"/>
      <c r="F3" s="423"/>
      <c r="G3" s="423"/>
      <c r="H3" s="423"/>
      <c r="I3" s="424"/>
      <c r="J3" s="424"/>
      <c r="K3" s="424"/>
      <c r="L3" s="424"/>
      <c r="M3" s="424"/>
      <c r="N3" s="424"/>
      <c r="O3" s="424"/>
      <c r="P3" s="424"/>
      <c r="Q3" s="424"/>
      <c r="R3" s="424"/>
      <c r="S3" s="424"/>
      <c r="T3" s="424"/>
    </row>
    <row r="4" spans="1:20" ht="46.9" customHeight="1">
      <c r="A4" s="315"/>
      <c r="B4" s="426" t="s">
        <v>360</v>
      </c>
      <c r="C4" s="427"/>
      <c r="D4" s="427"/>
      <c r="E4" s="427"/>
      <c r="F4" s="427"/>
      <c r="G4" s="427"/>
      <c r="H4" s="427"/>
      <c r="I4" s="428"/>
      <c r="J4" s="428"/>
      <c r="K4" s="428"/>
      <c r="L4" s="428"/>
      <c r="M4" s="428"/>
      <c r="N4" s="428"/>
      <c r="O4" s="428"/>
      <c r="P4" s="428"/>
      <c r="Q4" s="428"/>
      <c r="R4" s="428"/>
      <c r="S4" s="428"/>
      <c r="T4" s="428"/>
    </row>
    <row r="5" spans="1:20" ht="30.6" customHeight="1">
      <c r="A5" s="315"/>
      <c r="B5" s="429" t="s">
        <v>2</v>
      </c>
      <c r="C5" s="429" t="s">
        <v>3</v>
      </c>
      <c r="D5" s="429" t="s">
        <v>4</v>
      </c>
      <c r="E5" s="431" t="s">
        <v>6</v>
      </c>
      <c r="F5" s="432"/>
      <c r="G5" s="432"/>
      <c r="H5" s="432"/>
      <c r="I5" s="433" t="s">
        <v>7</v>
      </c>
      <c r="J5" s="434"/>
      <c r="K5" s="434"/>
      <c r="L5" s="434"/>
      <c r="M5" s="433" t="s">
        <v>8</v>
      </c>
      <c r="N5" s="434"/>
      <c r="O5" s="434"/>
      <c r="P5" s="435"/>
      <c r="Q5" s="433" t="s">
        <v>9</v>
      </c>
      <c r="R5" s="434"/>
      <c r="S5" s="434"/>
      <c r="T5" s="435"/>
    </row>
    <row r="6" spans="1:20" ht="85.15" customHeight="1">
      <c r="A6" s="316"/>
      <c r="B6" s="430"/>
      <c r="C6" s="430"/>
      <c r="D6" s="430"/>
      <c r="E6" s="317" t="s">
        <v>10</v>
      </c>
      <c r="F6" s="318" t="s">
        <v>11</v>
      </c>
      <c r="G6" s="318" t="s">
        <v>12</v>
      </c>
      <c r="H6" s="318" t="s">
        <v>13</v>
      </c>
      <c r="I6" s="317" t="s">
        <v>10</v>
      </c>
      <c r="J6" s="318" t="s">
        <v>11</v>
      </c>
      <c r="K6" s="318" t="s">
        <v>12</v>
      </c>
      <c r="L6" s="318" t="s">
        <v>13</v>
      </c>
      <c r="M6" s="317" t="s">
        <v>10</v>
      </c>
      <c r="N6" s="318" t="s">
        <v>11</v>
      </c>
      <c r="O6" s="318" t="s">
        <v>12</v>
      </c>
      <c r="P6" s="318" t="s">
        <v>13</v>
      </c>
      <c r="Q6" s="317" t="s">
        <v>10</v>
      </c>
      <c r="R6" s="318" t="s">
        <v>11</v>
      </c>
      <c r="S6" s="318" t="s">
        <v>12</v>
      </c>
      <c r="T6" s="318" t="s">
        <v>13</v>
      </c>
    </row>
    <row r="7" spans="1:20" ht="39" customHeight="1">
      <c r="A7" s="319"/>
      <c r="B7" s="320" t="s">
        <v>14</v>
      </c>
      <c r="C7" s="320">
        <v>0</v>
      </c>
      <c r="D7" s="248" t="s">
        <v>410</v>
      </c>
      <c r="E7" s="249">
        <f t="shared" ref="E7:E10" si="0">F7+G7+H7</f>
        <v>1994391</v>
      </c>
      <c r="F7" s="249">
        <f>F11+F32+F82+F99+F146+F174+F183+F200+F213+F289++F486+F607+F619+F625+F31+F626</f>
        <v>1603089</v>
      </c>
      <c r="G7" s="249">
        <f>G11+G32+G82+G99+G146+G174+G183+G200+G213+G289++G486+G607+G619+G625+G31+G626</f>
        <v>65230</v>
      </c>
      <c r="H7" s="249">
        <f>H11+H32+H82+H99+H146+H174+H183+H200+H213+H289++H486+H607+H619+H625+H31+H626</f>
        <v>326072</v>
      </c>
      <c r="I7" s="249">
        <f t="shared" ref="I7:I15" si="1">J7+K7+L7</f>
        <v>1970400</v>
      </c>
      <c r="J7" s="249">
        <f>J11+J32+J82+J99+J146+J174+J183+J200+J213+J289++J486+J607+J619+J625+J31+J626</f>
        <v>1618197</v>
      </c>
      <c r="K7" s="249">
        <f>K11+K32+K82+K99+K146+K174+K183+K200+K213+K289++K486+K607+K619+K625+K31+K626</f>
        <v>25981</v>
      </c>
      <c r="L7" s="249">
        <f>L11+L32+L82+L99+L146+L174+L183+L200+L213+L289++L486+L607+L619+L625+L31+L626</f>
        <v>326222</v>
      </c>
      <c r="M7" s="249">
        <f t="shared" ref="M7:M15" si="2">N7+O7+P7</f>
        <v>2088628</v>
      </c>
      <c r="N7" s="249">
        <f>N11+N32+N82+N99+N146+N174+N183+N200+N213+N289++N486+N607+N619+N625+N31+N626</f>
        <v>1735565</v>
      </c>
      <c r="O7" s="249">
        <f>O11+O32+O82+O99+O146+O174+O183+O200+O213+O289++O486+O607+O619+O625+O31+O626</f>
        <v>26081</v>
      </c>
      <c r="P7" s="249">
        <f>P11+P32+P82+P99+P146+P174+P183+P200+P213+P289++P486+P607+P619+P625+P31+P626</f>
        <v>326982</v>
      </c>
      <c r="Q7" s="249">
        <f t="shared" ref="Q7:Q15" si="3">R7+S7+T7</f>
        <v>2266965</v>
      </c>
      <c r="R7" s="249">
        <f>R11+R32+R82+R99+R146+R174+R183+R200+R213+R289++R486+R607+R619+R625+R31+R626</f>
        <v>1912690</v>
      </c>
      <c r="S7" s="249">
        <f>S11+S32+S82+S99+S146+S174+S183+S200+S213+S289++S486+S607+S619+S625+S31+S626</f>
        <v>26181</v>
      </c>
      <c r="T7" s="249">
        <f>T11+T32+T82+T99+T146+T174+T183+T200+T213+T289++T486+T607+T619+T625+T31+T626</f>
        <v>328094</v>
      </c>
    </row>
    <row r="8" spans="1:20">
      <c r="A8" s="321"/>
      <c r="B8" s="251"/>
      <c r="C8" s="251" t="s">
        <v>354</v>
      </c>
      <c r="D8" s="254" t="s">
        <v>16</v>
      </c>
      <c r="E8" s="358">
        <f t="shared" si="0"/>
        <v>18433</v>
      </c>
      <c r="F8" s="358">
        <f t="shared" ref="F8:H10" si="4">F12+F33+F83+F100+F147+F184+F201+F214+F290+F487+F608</f>
        <v>16412</v>
      </c>
      <c r="G8" s="358">
        <f t="shared" si="4"/>
        <v>2021</v>
      </c>
      <c r="H8" s="358">
        <f t="shared" si="4"/>
        <v>0</v>
      </c>
      <c r="I8" s="358">
        <f t="shared" si="1"/>
        <v>18421</v>
      </c>
      <c r="J8" s="358">
        <f t="shared" ref="J8:L10" si="5">J12+J33+J83+J100+J147+J184+J201+J214+J290+J487+J608</f>
        <v>16400</v>
      </c>
      <c r="K8" s="358">
        <f t="shared" si="5"/>
        <v>2021</v>
      </c>
      <c r="L8" s="358">
        <f t="shared" si="5"/>
        <v>0</v>
      </c>
      <c r="M8" s="358">
        <f t="shared" si="2"/>
        <v>18421</v>
      </c>
      <c r="N8" s="358">
        <f t="shared" ref="N8:P10" si="6">N12+N33+N83+N100+N147+N184+N201+N214+N290+N487+N608</f>
        <v>16400</v>
      </c>
      <c r="O8" s="358">
        <f t="shared" si="6"/>
        <v>2021</v>
      </c>
      <c r="P8" s="358">
        <f t="shared" si="6"/>
        <v>0</v>
      </c>
      <c r="Q8" s="358">
        <f t="shared" si="3"/>
        <v>18413</v>
      </c>
      <c r="R8" s="358">
        <f t="shared" ref="R8:T10" si="7">R12+R33+R83+R100+R147+R184+R201+R214+R290+R487+R608</f>
        <v>16395</v>
      </c>
      <c r="S8" s="358">
        <f t="shared" si="7"/>
        <v>2018</v>
      </c>
      <c r="T8" s="358">
        <f t="shared" si="7"/>
        <v>0</v>
      </c>
    </row>
    <row r="9" spans="1:20">
      <c r="A9" s="321"/>
      <c r="B9" s="251"/>
      <c r="C9" s="251" t="s">
        <v>354</v>
      </c>
      <c r="D9" s="254" t="s">
        <v>17</v>
      </c>
      <c r="E9" s="358">
        <f t="shared" si="0"/>
        <v>8775</v>
      </c>
      <c r="F9" s="358">
        <f t="shared" si="4"/>
        <v>8333</v>
      </c>
      <c r="G9" s="358">
        <f t="shared" si="4"/>
        <v>442</v>
      </c>
      <c r="H9" s="358">
        <f t="shared" si="4"/>
        <v>0</v>
      </c>
      <c r="I9" s="358">
        <f t="shared" si="1"/>
        <v>8775</v>
      </c>
      <c r="J9" s="358">
        <f t="shared" si="5"/>
        <v>8333</v>
      </c>
      <c r="K9" s="358">
        <f t="shared" si="5"/>
        <v>442</v>
      </c>
      <c r="L9" s="358">
        <f t="shared" si="5"/>
        <v>0</v>
      </c>
      <c r="M9" s="358">
        <f t="shared" si="2"/>
        <v>8775</v>
      </c>
      <c r="N9" s="358">
        <f t="shared" si="6"/>
        <v>8333</v>
      </c>
      <c r="O9" s="358">
        <f t="shared" si="6"/>
        <v>442</v>
      </c>
      <c r="P9" s="358">
        <f t="shared" si="6"/>
        <v>0</v>
      </c>
      <c r="Q9" s="358">
        <f t="shared" si="3"/>
        <v>8770</v>
      </c>
      <c r="R9" s="358">
        <f t="shared" si="7"/>
        <v>8328</v>
      </c>
      <c r="S9" s="358">
        <f t="shared" si="7"/>
        <v>442</v>
      </c>
      <c r="T9" s="358">
        <f t="shared" si="7"/>
        <v>0</v>
      </c>
    </row>
    <row r="10" spans="1:20">
      <c r="A10" s="321"/>
      <c r="B10" s="251"/>
      <c r="C10" s="251" t="s">
        <v>354</v>
      </c>
      <c r="D10" s="254" t="s">
        <v>18</v>
      </c>
      <c r="E10" s="358">
        <f t="shared" si="0"/>
        <v>9658</v>
      </c>
      <c r="F10" s="358">
        <f t="shared" si="4"/>
        <v>8079</v>
      </c>
      <c r="G10" s="358">
        <f t="shared" si="4"/>
        <v>1579</v>
      </c>
      <c r="H10" s="358">
        <f t="shared" si="4"/>
        <v>0</v>
      </c>
      <c r="I10" s="358">
        <f t="shared" si="1"/>
        <v>9646</v>
      </c>
      <c r="J10" s="358">
        <f t="shared" si="5"/>
        <v>8067</v>
      </c>
      <c r="K10" s="358">
        <f t="shared" si="5"/>
        <v>1579</v>
      </c>
      <c r="L10" s="358">
        <f t="shared" si="5"/>
        <v>0</v>
      </c>
      <c r="M10" s="358">
        <f t="shared" si="2"/>
        <v>9646</v>
      </c>
      <c r="N10" s="358">
        <f t="shared" si="6"/>
        <v>8067</v>
      </c>
      <c r="O10" s="358">
        <f t="shared" si="6"/>
        <v>1579</v>
      </c>
      <c r="P10" s="358">
        <f t="shared" si="6"/>
        <v>0</v>
      </c>
      <c r="Q10" s="358">
        <f t="shared" si="3"/>
        <v>9643</v>
      </c>
      <c r="R10" s="358">
        <f t="shared" si="7"/>
        <v>8067</v>
      </c>
      <c r="S10" s="358">
        <f t="shared" si="7"/>
        <v>1576</v>
      </c>
      <c r="T10" s="358">
        <f t="shared" si="7"/>
        <v>0</v>
      </c>
    </row>
    <row r="11" spans="1:20" ht="45">
      <c r="A11" s="319"/>
      <c r="B11" s="322" t="s">
        <v>19</v>
      </c>
      <c r="C11" s="322" t="s">
        <v>20</v>
      </c>
      <c r="D11" s="252" t="s">
        <v>411</v>
      </c>
      <c r="E11" s="253">
        <f>F11+G11+H11</f>
        <v>40390</v>
      </c>
      <c r="F11" s="253">
        <f>F15+F23+F27+F19+F31</f>
        <v>37690</v>
      </c>
      <c r="G11" s="253">
        <f t="shared" ref="G11:H11" si="8">G15+G23+G27+G19+G31</f>
        <v>0</v>
      </c>
      <c r="H11" s="253">
        <f t="shared" si="8"/>
        <v>2700</v>
      </c>
      <c r="I11" s="253">
        <f>J11+K11+L11</f>
        <v>40635</v>
      </c>
      <c r="J11" s="253">
        <f>J15+J23+J27+J19+J31</f>
        <v>37905</v>
      </c>
      <c r="K11" s="253">
        <f t="shared" ref="K11:L11" si="9">K15+K23+K27+K19+K31</f>
        <v>0</v>
      </c>
      <c r="L11" s="253">
        <f t="shared" si="9"/>
        <v>2730</v>
      </c>
      <c r="M11" s="253">
        <f>N11+O11+P11</f>
        <v>40795</v>
      </c>
      <c r="N11" s="253">
        <f>N15+N23+N27+N19+N31</f>
        <v>37895</v>
      </c>
      <c r="O11" s="253">
        <f t="shared" ref="O11:P11" si="10">O15+O23+O27+O19+O31</f>
        <v>0</v>
      </c>
      <c r="P11" s="253">
        <f t="shared" si="10"/>
        <v>2900</v>
      </c>
      <c r="Q11" s="253">
        <f>R11+S11+T11</f>
        <v>40795</v>
      </c>
      <c r="R11" s="253">
        <f>R15+R23+R27+R19+R31</f>
        <v>37895</v>
      </c>
      <c r="S11" s="253">
        <f t="shared" ref="S11:T11" si="11">S15+S23+S27+S19+S31</f>
        <v>0</v>
      </c>
      <c r="T11" s="253">
        <f t="shared" si="11"/>
        <v>2900</v>
      </c>
    </row>
    <row r="12" spans="1:20" s="363" customFormat="1" ht="19.899999999999999" customHeight="1">
      <c r="A12" s="246"/>
      <c r="B12" s="251"/>
      <c r="C12" s="251" t="s">
        <v>354</v>
      </c>
      <c r="D12" s="254" t="s">
        <v>16</v>
      </c>
      <c r="E12" s="358">
        <f t="shared" ref="E12:E14" si="12">F12+G12+H12</f>
        <v>1871</v>
      </c>
      <c r="F12" s="358">
        <f>F16+F20+F24+F28</f>
        <v>1871</v>
      </c>
      <c r="G12" s="358">
        <f t="shared" ref="G12:H12" si="13">G16+G20+G24+G28</f>
        <v>0</v>
      </c>
      <c r="H12" s="358">
        <f t="shared" si="13"/>
        <v>0</v>
      </c>
      <c r="I12" s="358">
        <f t="shared" si="1"/>
        <v>1871</v>
      </c>
      <c r="J12" s="358">
        <f>J16+J20+J24+J28</f>
        <v>1871</v>
      </c>
      <c r="K12" s="358">
        <f t="shared" ref="K12:L12" si="14">K16+K20+K24+K28</f>
        <v>0</v>
      </c>
      <c r="L12" s="358">
        <f t="shared" si="14"/>
        <v>0</v>
      </c>
      <c r="M12" s="358">
        <f t="shared" si="2"/>
        <v>1871</v>
      </c>
      <c r="N12" s="358">
        <f>N16+N20+N24+N28</f>
        <v>1871</v>
      </c>
      <c r="O12" s="358">
        <f t="shared" ref="O12:P12" si="15">O16+O20+O24+O28</f>
        <v>0</v>
      </c>
      <c r="P12" s="358">
        <f t="shared" si="15"/>
        <v>0</v>
      </c>
      <c r="Q12" s="358">
        <f t="shared" si="3"/>
        <v>1871</v>
      </c>
      <c r="R12" s="358">
        <f>R16+R20+R24+R28</f>
        <v>1871</v>
      </c>
      <c r="S12" s="358">
        <f t="shared" ref="S12:T12" si="16">S16+S20+S24+S28</f>
        <v>0</v>
      </c>
      <c r="T12" s="358">
        <f t="shared" si="16"/>
        <v>0</v>
      </c>
    </row>
    <row r="13" spans="1:20" s="363" customFormat="1" ht="24" customHeight="1">
      <c r="A13" s="246"/>
      <c r="B13" s="251"/>
      <c r="C13" s="251" t="s">
        <v>354</v>
      </c>
      <c r="D13" s="254" t="s">
        <v>17</v>
      </c>
      <c r="E13" s="358">
        <f t="shared" si="12"/>
        <v>750</v>
      </c>
      <c r="F13" s="358">
        <f t="shared" ref="F13:H14" si="17">F17+F21+F25+F29</f>
        <v>750</v>
      </c>
      <c r="G13" s="358">
        <f t="shared" si="17"/>
        <v>0</v>
      </c>
      <c r="H13" s="358">
        <f t="shared" si="17"/>
        <v>0</v>
      </c>
      <c r="I13" s="358">
        <f t="shared" si="1"/>
        <v>750</v>
      </c>
      <c r="J13" s="358">
        <f t="shared" ref="J13:L14" si="18">J17+J21+J25+J29</f>
        <v>750</v>
      </c>
      <c r="K13" s="358">
        <f t="shared" si="18"/>
        <v>0</v>
      </c>
      <c r="L13" s="358">
        <f t="shared" si="18"/>
        <v>0</v>
      </c>
      <c r="M13" s="358">
        <f t="shared" si="2"/>
        <v>750</v>
      </c>
      <c r="N13" s="358">
        <f t="shared" ref="N13:P14" si="19">N17+N21+N25+N29</f>
        <v>750</v>
      </c>
      <c r="O13" s="358">
        <f t="shared" si="19"/>
        <v>0</v>
      </c>
      <c r="P13" s="358">
        <f t="shared" si="19"/>
        <v>0</v>
      </c>
      <c r="Q13" s="358">
        <f t="shared" si="3"/>
        <v>750</v>
      </c>
      <c r="R13" s="358">
        <f t="shared" ref="R13:T14" si="20">R17+R21+R25+R29</f>
        <v>750</v>
      </c>
      <c r="S13" s="358">
        <f t="shared" si="20"/>
        <v>0</v>
      </c>
      <c r="T13" s="358">
        <f t="shared" si="20"/>
        <v>0</v>
      </c>
    </row>
    <row r="14" spans="1:20" s="363" customFormat="1" ht="24" customHeight="1">
      <c r="A14" s="246"/>
      <c r="B14" s="251"/>
      <c r="C14" s="251" t="s">
        <v>354</v>
      </c>
      <c r="D14" s="254" t="s">
        <v>18</v>
      </c>
      <c r="E14" s="358">
        <f t="shared" si="12"/>
        <v>1121</v>
      </c>
      <c r="F14" s="358">
        <f t="shared" si="17"/>
        <v>1121</v>
      </c>
      <c r="G14" s="358">
        <f t="shared" si="17"/>
        <v>0</v>
      </c>
      <c r="H14" s="358">
        <f t="shared" si="17"/>
        <v>0</v>
      </c>
      <c r="I14" s="358">
        <f t="shared" si="1"/>
        <v>1121</v>
      </c>
      <c r="J14" s="358">
        <f t="shared" si="18"/>
        <v>1121</v>
      </c>
      <c r="K14" s="358">
        <f t="shared" si="18"/>
        <v>0</v>
      </c>
      <c r="L14" s="358">
        <f t="shared" si="18"/>
        <v>0</v>
      </c>
      <c r="M14" s="358">
        <f t="shared" si="2"/>
        <v>1121</v>
      </c>
      <c r="N14" s="358">
        <f t="shared" si="19"/>
        <v>1121</v>
      </c>
      <c r="O14" s="358">
        <f t="shared" si="19"/>
        <v>0</v>
      </c>
      <c r="P14" s="358">
        <f t="shared" si="19"/>
        <v>0</v>
      </c>
      <c r="Q14" s="358">
        <f t="shared" si="3"/>
        <v>1121</v>
      </c>
      <c r="R14" s="358">
        <f t="shared" si="20"/>
        <v>1121</v>
      </c>
      <c r="S14" s="358">
        <f t="shared" si="20"/>
        <v>0</v>
      </c>
      <c r="T14" s="358">
        <f t="shared" si="20"/>
        <v>0</v>
      </c>
    </row>
    <row r="15" spans="1:20" ht="28.5">
      <c r="A15" s="319"/>
      <c r="B15" s="255" t="s">
        <v>28</v>
      </c>
      <c r="C15" s="255" t="s">
        <v>29</v>
      </c>
      <c r="D15" s="256" t="s">
        <v>412</v>
      </c>
      <c r="E15" s="257">
        <f t="shared" ref="E15:E626" si="21">F15+G15+H15</f>
        <v>13650</v>
      </c>
      <c r="F15" s="257">
        <v>13650</v>
      </c>
      <c r="G15" s="257">
        <v>0</v>
      </c>
      <c r="H15" s="257">
        <v>0</v>
      </c>
      <c r="I15" s="257">
        <f t="shared" si="1"/>
        <v>13650</v>
      </c>
      <c r="J15" s="257">
        <v>13650</v>
      </c>
      <c r="K15" s="257">
        <v>0</v>
      </c>
      <c r="L15" s="257">
        <v>0</v>
      </c>
      <c r="M15" s="257">
        <f t="shared" si="2"/>
        <v>13650</v>
      </c>
      <c r="N15" s="257">
        <v>13650</v>
      </c>
      <c r="O15" s="257">
        <v>0</v>
      </c>
      <c r="P15" s="257">
        <v>0</v>
      </c>
      <c r="Q15" s="257">
        <f t="shared" si="3"/>
        <v>13650</v>
      </c>
      <c r="R15" s="257">
        <v>13650</v>
      </c>
      <c r="S15" s="257">
        <v>0</v>
      </c>
      <c r="T15" s="257">
        <v>0</v>
      </c>
    </row>
    <row r="16" spans="1:20" s="363" customFormat="1" ht="22.15" customHeight="1">
      <c r="A16" s="246"/>
      <c r="B16" s="255"/>
      <c r="C16" s="255" t="s">
        <v>354</v>
      </c>
      <c r="D16" s="258" t="s">
        <v>16</v>
      </c>
      <c r="E16" s="359">
        <f t="shared" si="21"/>
        <v>581</v>
      </c>
      <c r="F16" s="359">
        <f t="shared" ref="F16:H16" si="22">F17+F18</f>
        <v>581</v>
      </c>
      <c r="G16" s="359">
        <f t="shared" si="22"/>
        <v>0</v>
      </c>
      <c r="H16" s="359">
        <f t="shared" si="22"/>
        <v>0</v>
      </c>
      <c r="I16" s="359">
        <f t="shared" ref="I16:I63" si="23">J16+K16+L16</f>
        <v>581</v>
      </c>
      <c r="J16" s="359">
        <f t="shared" ref="J16:L16" si="24">J17+J18</f>
        <v>581</v>
      </c>
      <c r="K16" s="359">
        <f t="shared" si="24"/>
        <v>0</v>
      </c>
      <c r="L16" s="359">
        <f t="shared" si="24"/>
        <v>0</v>
      </c>
      <c r="M16" s="359">
        <f t="shared" ref="M16:M63" si="25">N16+O16+P16</f>
        <v>581</v>
      </c>
      <c r="N16" s="359">
        <f t="shared" ref="N16:P16" si="26">N17+N18</f>
        <v>581</v>
      </c>
      <c r="O16" s="359">
        <f t="shared" si="26"/>
        <v>0</v>
      </c>
      <c r="P16" s="359">
        <f t="shared" si="26"/>
        <v>0</v>
      </c>
      <c r="Q16" s="359">
        <f t="shared" ref="Q16:Q63" si="27">R16+S16+T16</f>
        <v>581</v>
      </c>
      <c r="R16" s="359">
        <f t="shared" ref="R16:T16" si="28">R17+R18</f>
        <v>581</v>
      </c>
      <c r="S16" s="359">
        <f t="shared" si="28"/>
        <v>0</v>
      </c>
      <c r="T16" s="359">
        <f t="shared" si="28"/>
        <v>0</v>
      </c>
    </row>
    <row r="17" spans="1:20" s="363" customFormat="1" ht="23.45" customHeight="1">
      <c r="A17" s="246"/>
      <c r="B17" s="255"/>
      <c r="C17" s="255" t="s">
        <v>354</v>
      </c>
      <c r="D17" s="258" t="s">
        <v>17</v>
      </c>
      <c r="E17" s="359">
        <f t="shared" si="21"/>
        <v>351</v>
      </c>
      <c r="F17" s="359">
        <v>351</v>
      </c>
      <c r="G17" s="359">
        <v>0</v>
      </c>
      <c r="H17" s="359">
        <v>0</v>
      </c>
      <c r="I17" s="359">
        <f t="shared" si="23"/>
        <v>351</v>
      </c>
      <c r="J17" s="359">
        <v>351</v>
      </c>
      <c r="K17" s="359">
        <v>0</v>
      </c>
      <c r="L17" s="359">
        <v>0</v>
      </c>
      <c r="M17" s="359">
        <f t="shared" si="25"/>
        <v>351</v>
      </c>
      <c r="N17" s="359">
        <v>351</v>
      </c>
      <c r="O17" s="359">
        <v>0</v>
      </c>
      <c r="P17" s="359">
        <v>0</v>
      </c>
      <c r="Q17" s="359">
        <f t="shared" si="27"/>
        <v>351</v>
      </c>
      <c r="R17" s="359">
        <v>351</v>
      </c>
      <c r="S17" s="359">
        <v>0</v>
      </c>
      <c r="T17" s="359">
        <v>0</v>
      </c>
    </row>
    <row r="18" spans="1:20" s="363" customFormat="1" ht="23.45" customHeight="1">
      <c r="A18" s="246"/>
      <c r="B18" s="255"/>
      <c r="C18" s="255" t="s">
        <v>354</v>
      </c>
      <c r="D18" s="258" t="s">
        <v>18</v>
      </c>
      <c r="E18" s="359">
        <f t="shared" si="21"/>
        <v>230</v>
      </c>
      <c r="F18" s="359">
        <v>230</v>
      </c>
      <c r="G18" s="359">
        <v>0</v>
      </c>
      <c r="H18" s="359">
        <v>0</v>
      </c>
      <c r="I18" s="359">
        <f t="shared" si="23"/>
        <v>230</v>
      </c>
      <c r="J18" s="359">
        <v>230</v>
      </c>
      <c r="K18" s="359">
        <v>0</v>
      </c>
      <c r="L18" s="359">
        <v>0</v>
      </c>
      <c r="M18" s="359">
        <f t="shared" si="25"/>
        <v>230</v>
      </c>
      <c r="N18" s="359">
        <v>230</v>
      </c>
      <c r="O18" s="359">
        <v>0</v>
      </c>
      <c r="P18" s="359">
        <v>0</v>
      </c>
      <c r="Q18" s="359">
        <f t="shared" si="27"/>
        <v>230</v>
      </c>
      <c r="R18" s="359">
        <v>230</v>
      </c>
      <c r="S18" s="359">
        <v>0</v>
      </c>
      <c r="T18" s="359">
        <v>0</v>
      </c>
    </row>
    <row r="19" spans="1:20" ht="28.5">
      <c r="A19" s="319"/>
      <c r="B19" s="324" t="s">
        <v>33</v>
      </c>
      <c r="C19" s="324" t="s">
        <v>34</v>
      </c>
      <c r="D19" s="259" t="s">
        <v>35</v>
      </c>
      <c r="E19" s="326">
        <f t="shared" si="21"/>
        <v>6345</v>
      </c>
      <c r="F19" s="326">
        <v>6345</v>
      </c>
      <c r="G19" s="326">
        <v>0</v>
      </c>
      <c r="H19" s="326">
        <v>0</v>
      </c>
      <c r="I19" s="326">
        <f t="shared" si="23"/>
        <v>6520</v>
      </c>
      <c r="J19" s="326">
        <v>6520</v>
      </c>
      <c r="K19" s="326">
        <v>0</v>
      </c>
      <c r="L19" s="326">
        <v>0</v>
      </c>
      <c r="M19" s="326">
        <f t="shared" si="25"/>
        <v>6520</v>
      </c>
      <c r="N19" s="326">
        <v>6520</v>
      </c>
      <c r="O19" s="326">
        <v>0</v>
      </c>
      <c r="P19" s="326">
        <v>0</v>
      </c>
      <c r="Q19" s="326">
        <f t="shared" si="27"/>
        <v>6520</v>
      </c>
      <c r="R19" s="326">
        <v>6520</v>
      </c>
      <c r="S19" s="326">
        <v>0</v>
      </c>
      <c r="T19" s="326">
        <v>0</v>
      </c>
    </row>
    <row r="20" spans="1:20" s="363" customFormat="1" ht="22.15" customHeight="1">
      <c r="A20" s="246"/>
      <c r="B20" s="255"/>
      <c r="C20" s="255" t="s">
        <v>354</v>
      </c>
      <c r="D20" s="258" t="s">
        <v>16</v>
      </c>
      <c r="E20" s="359">
        <f t="shared" si="21"/>
        <v>486</v>
      </c>
      <c r="F20" s="359">
        <f t="shared" ref="F20:H20" si="29">F21+F22</f>
        <v>486</v>
      </c>
      <c r="G20" s="359">
        <f t="shared" si="29"/>
        <v>0</v>
      </c>
      <c r="H20" s="359">
        <f t="shared" si="29"/>
        <v>0</v>
      </c>
      <c r="I20" s="359">
        <f t="shared" si="23"/>
        <v>486</v>
      </c>
      <c r="J20" s="359">
        <f t="shared" ref="J20:L20" si="30">J21+J22</f>
        <v>486</v>
      </c>
      <c r="K20" s="359">
        <f t="shared" si="30"/>
        <v>0</v>
      </c>
      <c r="L20" s="359">
        <f t="shared" si="30"/>
        <v>0</v>
      </c>
      <c r="M20" s="359">
        <f t="shared" si="25"/>
        <v>486</v>
      </c>
      <c r="N20" s="359">
        <f t="shared" ref="N20:P20" si="31">N21+N22</f>
        <v>486</v>
      </c>
      <c r="O20" s="359">
        <f t="shared" si="31"/>
        <v>0</v>
      </c>
      <c r="P20" s="359">
        <f t="shared" si="31"/>
        <v>0</v>
      </c>
      <c r="Q20" s="359">
        <f t="shared" si="27"/>
        <v>486</v>
      </c>
      <c r="R20" s="359">
        <f t="shared" ref="R20:T20" si="32">R21+R22</f>
        <v>486</v>
      </c>
      <c r="S20" s="359">
        <f t="shared" si="32"/>
        <v>0</v>
      </c>
      <c r="T20" s="359">
        <f t="shared" si="32"/>
        <v>0</v>
      </c>
    </row>
    <row r="21" spans="1:20" s="363" customFormat="1" ht="23.45" customHeight="1">
      <c r="A21" s="246"/>
      <c r="B21" s="255"/>
      <c r="C21" s="255" t="s">
        <v>354</v>
      </c>
      <c r="D21" s="258" t="s">
        <v>17</v>
      </c>
      <c r="E21" s="359">
        <f t="shared" si="21"/>
        <v>319</v>
      </c>
      <c r="F21" s="359">
        <v>319</v>
      </c>
      <c r="G21" s="359">
        <v>0</v>
      </c>
      <c r="H21" s="359">
        <v>0</v>
      </c>
      <c r="I21" s="359">
        <f t="shared" si="23"/>
        <v>319</v>
      </c>
      <c r="J21" s="359">
        <v>319</v>
      </c>
      <c r="K21" s="359">
        <v>0</v>
      </c>
      <c r="L21" s="359">
        <v>0</v>
      </c>
      <c r="M21" s="359">
        <f t="shared" si="25"/>
        <v>319</v>
      </c>
      <c r="N21" s="359">
        <v>319</v>
      </c>
      <c r="O21" s="359">
        <v>0</v>
      </c>
      <c r="P21" s="359">
        <v>0</v>
      </c>
      <c r="Q21" s="359">
        <f t="shared" si="27"/>
        <v>319</v>
      </c>
      <c r="R21" s="359">
        <v>319</v>
      </c>
      <c r="S21" s="359">
        <v>0</v>
      </c>
      <c r="T21" s="359">
        <v>0</v>
      </c>
    </row>
    <row r="22" spans="1:20" s="363" customFormat="1" ht="23.45" customHeight="1">
      <c r="A22" s="246"/>
      <c r="B22" s="255"/>
      <c r="C22" s="255" t="s">
        <v>354</v>
      </c>
      <c r="D22" s="258" t="s">
        <v>18</v>
      </c>
      <c r="E22" s="359">
        <f t="shared" si="21"/>
        <v>167</v>
      </c>
      <c r="F22" s="359">
        <v>167</v>
      </c>
      <c r="G22" s="359">
        <v>0</v>
      </c>
      <c r="H22" s="359">
        <v>0</v>
      </c>
      <c r="I22" s="359">
        <f t="shared" si="23"/>
        <v>167</v>
      </c>
      <c r="J22" s="359">
        <v>167</v>
      </c>
      <c r="K22" s="359">
        <v>0</v>
      </c>
      <c r="L22" s="359">
        <v>0</v>
      </c>
      <c r="M22" s="359">
        <f t="shared" si="25"/>
        <v>167</v>
      </c>
      <c r="N22" s="359">
        <v>167</v>
      </c>
      <c r="O22" s="359">
        <v>0</v>
      </c>
      <c r="P22" s="359">
        <v>0</v>
      </c>
      <c r="Q22" s="359">
        <f t="shared" si="27"/>
        <v>167</v>
      </c>
      <c r="R22" s="359">
        <v>167</v>
      </c>
      <c r="S22" s="359">
        <v>0</v>
      </c>
      <c r="T22" s="359">
        <v>0</v>
      </c>
    </row>
    <row r="23" spans="1:20">
      <c r="A23" s="327"/>
      <c r="B23" s="324" t="s">
        <v>36</v>
      </c>
      <c r="C23" s="324" t="s">
        <v>37</v>
      </c>
      <c r="D23" s="256" t="s">
        <v>38</v>
      </c>
      <c r="E23" s="328">
        <f t="shared" si="21"/>
        <v>5000</v>
      </c>
      <c r="F23" s="328">
        <v>2900</v>
      </c>
      <c r="G23" s="328"/>
      <c r="H23" s="328">
        <v>2100</v>
      </c>
      <c r="I23" s="328">
        <f t="shared" si="23"/>
        <v>5030</v>
      </c>
      <c r="J23" s="328">
        <v>2900</v>
      </c>
      <c r="K23" s="328">
        <v>0</v>
      </c>
      <c r="L23" s="328">
        <v>2130</v>
      </c>
      <c r="M23" s="328">
        <f t="shared" si="25"/>
        <v>5200</v>
      </c>
      <c r="N23" s="328">
        <v>2900</v>
      </c>
      <c r="O23" s="328"/>
      <c r="P23" s="328">
        <v>2300</v>
      </c>
      <c r="Q23" s="328">
        <f t="shared" si="27"/>
        <v>5200</v>
      </c>
      <c r="R23" s="328">
        <v>2900</v>
      </c>
      <c r="S23" s="328"/>
      <c r="T23" s="328">
        <v>2300</v>
      </c>
    </row>
    <row r="24" spans="1:20" s="363" customFormat="1" ht="22.15" customHeight="1">
      <c r="A24" s="246"/>
      <c r="B24" s="255"/>
      <c r="C24" s="255" t="s">
        <v>354</v>
      </c>
      <c r="D24" s="258" t="s">
        <v>16</v>
      </c>
      <c r="E24" s="359">
        <f t="shared" si="21"/>
        <v>376</v>
      </c>
      <c r="F24" s="359">
        <f t="shared" ref="F24:H24" si="33">F25+F26</f>
        <v>376</v>
      </c>
      <c r="G24" s="359">
        <f t="shared" si="33"/>
        <v>0</v>
      </c>
      <c r="H24" s="359">
        <f t="shared" si="33"/>
        <v>0</v>
      </c>
      <c r="I24" s="359">
        <f t="shared" si="23"/>
        <v>376</v>
      </c>
      <c r="J24" s="359">
        <f t="shared" ref="J24:L24" si="34">J25+J26</f>
        <v>376</v>
      </c>
      <c r="K24" s="359">
        <f t="shared" si="34"/>
        <v>0</v>
      </c>
      <c r="L24" s="359">
        <f t="shared" si="34"/>
        <v>0</v>
      </c>
      <c r="M24" s="359">
        <f t="shared" si="25"/>
        <v>376</v>
      </c>
      <c r="N24" s="359">
        <f t="shared" ref="N24:P24" si="35">N25+N26</f>
        <v>376</v>
      </c>
      <c r="O24" s="359">
        <f t="shared" si="35"/>
        <v>0</v>
      </c>
      <c r="P24" s="359">
        <f t="shared" si="35"/>
        <v>0</v>
      </c>
      <c r="Q24" s="359">
        <f t="shared" si="27"/>
        <v>376</v>
      </c>
      <c r="R24" s="359">
        <f t="shared" ref="R24:T24" si="36">R25+R26</f>
        <v>376</v>
      </c>
      <c r="S24" s="359">
        <f t="shared" si="36"/>
        <v>0</v>
      </c>
      <c r="T24" s="359">
        <f t="shared" si="36"/>
        <v>0</v>
      </c>
    </row>
    <row r="25" spans="1:20" s="363" customFormat="1" ht="23.45" customHeight="1">
      <c r="A25" s="246"/>
      <c r="B25" s="255"/>
      <c r="C25" s="255" t="s">
        <v>354</v>
      </c>
      <c r="D25" s="258" t="s">
        <v>17</v>
      </c>
      <c r="E25" s="359">
        <f t="shared" si="21"/>
        <v>51</v>
      </c>
      <c r="F25" s="359">
        <v>51</v>
      </c>
      <c r="G25" s="359">
        <v>0</v>
      </c>
      <c r="H25" s="359">
        <v>0</v>
      </c>
      <c r="I25" s="359">
        <f t="shared" si="23"/>
        <v>51</v>
      </c>
      <c r="J25" s="359">
        <v>51</v>
      </c>
      <c r="K25" s="359">
        <v>0</v>
      </c>
      <c r="L25" s="359">
        <v>0</v>
      </c>
      <c r="M25" s="359">
        <f t="shared" si="25"/>
        <v>51</v>
      </c>
      <c r="N25" s="359">
        <v>51</v>
      </c>
      <c r="O25" s="359">
        <v>0</v>
      </c>
      <c r="P25" s="359">
        <v>0</v>
      </c>
      <c r="Q25" s="359">
        <f t="shared" si="27"/>
        <v>51</v>
      </c>
      <c r="R25" s="359">
        <v>51</v>
      </c>
      <c r="S25" s="359">
        <v>0</v>
      </c>
      <c r="T25" s="359">
        <v>0</v>
      </c>
    </row>
    <row r="26" spans="1:20" s="363" customFormat="1" ht="23.45" customHeight="1">
      <c r="A26" s="246"/>
      <c r="B26" s="255"/>
      <c r="C26" s="255" t="s">
        <v>354</v>
      </c>
      <c r="D26" s="258" t="s">
        <v>18</v>
      </c>
      <c r="E26" s="359">
        <f t="shared" si="21"/>
        <v>325</v>
      </c>
      <c r="F26" s="359">
        <v>325</v>
      </c>
      <c r="G26" s="359">
        <v>0</v>
      </c>
      <c r="H26" s="359">
        <v>0</v>
      </c>
      <c r="I26" s="359">
        <f t="shared" si="23"/>
        <v>325</v>
      </c>
      <c r="J26" s="359">
        <v>325</v>
      </c>
      <c r="K26" s="359">
        <v>0</v>
      </c>
      <c r="L26" s="359">
        <v>0</v>
      </c>
      <c r="M26" s="359">
        <f t="shared" si="25"/>
        <v>325</v>
      </c>
      <c r="N26" s="359">
        <v>325</v>
      </c>
      <c r="O26" s="359">
        <v>0</v>
      </c>
      <c r="P26" s="359">
        <v>0</v>
      </c>
      <c r="Q26" s="359">
        <f t="shared" si="27"/>
        <v>325</v>
      </c>
      <c r="R26" s="359">
        <v>325</v>
      </c>
      <c r="S26" s="359">
        <v>0</v>
      </c>
      <c r="T26" s="359">
        <v>0</v>
      </c>
    </row>
    <row r="27" spans="1:20">
      <c r="A27" s="319"/>
      <c r="B27" s="324" t="s">
        <v>42</v>
      </c>
      <c r="C27" s="324" t="s">
        <v>43</v>
      </c>
      <c r="D27" s="265" t="s">
        <v>44</v>
      </c>
      <c r="E27" s="325">
        <f t="shared" si="21"/>
        <v>15035</v>
      </c>
      <c r="F27" s="325">
        <v>14435</v>
      </c>
      <c r="G27" s="325">
        <v>0</v>
      </c>
      <c r="H27" s="325">
        <v>600</v>
      </c>
      <c r="I27" s="325">
        <f t="shared" si="23"/>
        <v>15075</v>
      </c>
      <c r="J27" s="325">
        <v>14475</v>
      </c>
      <c r="K27" s="325">
        <v>0</v>
      </c>
      <c r="L27" s="325">
        <v>600</v>
      </c>
      <c r="M27" s="325">
        <f t="shared" si="25"/>
        <v>15065</v>
      </c>
      <c r="N27" s="325">
        <v>14465</v>
      </c>
      <c r="O27" s="325">
        <v>0</v>
      </c>
      <c r="P27" s="325">
        <v>600</v>
      </c>
      <c r="Q27" s="325">
        <f t="shared" si="27"/>
        <v>15065</v>
      </c>
      <c r="R27" s="325">
        <v>14465</v>
      </c>
      <c r="S27" s="325">
        <v>0</v>
      </c>
      <c r="T27" s="325">
        <v>600</v>
      </c>
    </row>
    <row r="28" spans="1:20" s="363" customFormat="1" ht="22.15" customHeight="1">
      <c r="A28" s="246"/>
      <c r="B28" s="255"/>
      <c r="C28" s="255" t="s">
        <v>354</v>
      </c>
      <c r="D28" s="258" t="s">
        <v>16</v>
      </c>
      <c r="E28" s="359">
        <f t="shared" si="21"/>
        <v>428</v>
      </c>
      <c r="F28" s="359">
        <f t="shared" ref="F28:H28" si="37">F29+F30</f>
        <v>428</v>
      </c>
      <c r="G28" s="359">
        <f t="shared" si="37"/>
        <v>0</v>
      </c>
      <c r="H28" s="359">
        <f t="shared" si="37"/>
        <v>0</v>
      </c>
      <c r="I28" s="359">
        <f t="shared" si="23"/>
        <v>428</v>
      </c>
      <c r="J28" s="359">
        <f t="shared" ref="J28:L28" si="38">J29+J30</f>
        <v>428</v>
      </c>
      <c r="K28" s="359">
        <f t="shared" si="38"/>
        <v>0</v>
      </c>
      <c r="L28" s="359">
        <f t="shared" si="38"/>
        <v>0</v>
      </c>
      <c r="M28" s="359">
        <f t="shared" si="25"/>
        <v>428</v>
      </c>
      <c r="N28" s="359">
        <f t="shared" ref="N28:P28" si="39">N29+N30</f>
        <v>428</v>
      </c>
      <c r="O28" s="359">
        <f t="shared" si="39"/>
        <v>0</v>
      </c>
      <c r="P28" s="359">
        <f t="shared" si="39"/>
        <v>0</v>
      </c>
      <c r="Q28" s="359">
        <f t="shared" si="27"/>
        <v>428</v>
      </c>
      <c r="R28" s="359">
        <f t="shared" ref="R28:T28" si="40">R29+R30</f>
        <v>428</v>
      </c>
      <c r="S28" s="359">
        <f t="shared" si="40"/>
        <v>0</v>
      </c>
      <c r="T28" s="359">
        <f t="shared" si="40"/>
        <v>0</v>
      </c>
    </row>
    <row r="29" spans="1:20" s="363" customFormat="1" ht="23.45" customHeight="1">
      <c r="A29" s="246"/>
      <c r="B29" s="255"/>
      <c r="C29" s="255" t="s">
        <v>354</v>
      </c>
      <c r="D29" s="258" t="s">
        <v>17</v>
      </c>
      <c r="E29" s="359">
        <f t="shared" si="21"/>
        <v>29</v>
      </c>
      <c r="F29" s="359">
        <v>29</v>
      </c>
      <c r="G29" s="359">
        <v>0</v>
      </c>
      <c r="H29" s="359">
        <v>0</v>
      </c>
      <c r="I29" s="359">
        <f t="shared" si="23"/>
        <v>29</v>
      </c>
      <c r="J29" s="359">
        <v>29</v>
      </c>
      <c r="K29" s="359">
        <v>0</v>
      </c>
      <c r="L29" s="359">
        <v>0</v>
      </c>
      <c r="M29" s="359">
        <f t="shared" si="25"/>
        <v>29</v>
      </c>
      <c r="N29" s="359">
        <v>29</v>
      </c>
      <c r="O29" s="359">
        <v>0</v>
      </c>
      <c r="P29" s="359">
        <v>0</v>
      </c>
      <c r="Q29" s="359">
        <f t="shared" si="27"/>
        <v>29</v>
      </c>
      <c r="R29" s="359">
        <v>29</v>
      </c>
      <c r="S29" s="359">
        <v>0</v>
      </c>
      <c r="T29" s="359">
        <v>0</v>
      </c>
    </row>
    <row r="30" spans="1:20" s="363" customFormat="1" ht="23.45" customHeight="1">
      <c r="A30" s="246"/>
      <c r="B30" s="255"/>
      <c r="C30" s="255" t="s">
        <v>354</v>
      </c>
      <c r="D30" s="258" t="s">
        <v>18</v>
      </c>
      <c r="E30" s="359">
        <f t="shared" si="21"/>
        <v>399</v>
      </c>
      <c r="F30" s="359">
        <v>399</v>
      </c>
      <c r="G30" s="359">
        <v>0</v>
      </c>
      <c r="H30" s="359">
        <v>0</v>
      </c>
      <c r="I30" s="359">
        <f t="shared" si="23"/>
        <v>399</v>
      </c>
      <c r="J30" s="359">
        <v>399</v>
      </c>
      <c r="K30" s="359">
        <v>0</v>
      </c>
      <c r="L30" s="359">
        <v>0</v>
      </c>
      <c r="M30" s="359">
        <f t="shared" si="25"/>
        <v>399</v>
      </c>
      <c r="N30" s="359">
        <v>399</v>
      </c>
      <c r="O30" s="359">
        <v>0</v>
      </c>
      <c r="P30" s="359">
        <v>0</v>
      </c>
      <c r="Q30" s="359">
        <f t="shared" si="27"/>
        <v>399</v>
      </c>
      <c r="R30" s="359">
        <v>399</v>
      </c>
      <c r="S30" s="359">
        <v>0</v>
      </c>
      <c r="T30" s="359">
        <v>0</v>
      </c>
    </row>
    <row r="31" spans="1:20" s="387" customFormat="1" ht="25.9" customHeight="1">
      <c r="A31" s="319"/>
      <c r="B31" s="324" t="s">
        <v>749</v>
      </c>
      <c r="C31" s="324">
        <v>1.5</v>
      </c>
      <c r="D31" s="265" t="s">
        <v>734</v>
      </c>
      <c r="E31" s="325">
        <f>F31+G31+H31</f>
        <v>360</v>
      </c>
      <c r="F31" s="325">
        <f>255+105</f>
        <v>360</v>
      </c>
      <c r="G31" s="325"/>
      <c r="H31" s="325"/>
      <c r="I31" s="325">
        <f>J31+K31+L31</f>
        <v>360</v>
      </c>
      <c r="J31" s="325">
        <f>255+105</f>
        <v>360</v>
      </c>
      <c r="K31" s="325"/>
      <c r="L31" s="325"/>
      <c r="M31" s="325">
        <f>N31+O31+P31</f>
        <v>360</v>
      </c>
      <c r="N31" s="325">
        <f>255+105</f>
        <v>360</v>
      </c>
      <c r="O31" s="325"/>
      <c r="P31" s="325"/>
      <c r="Q31" s="325">
        <f>R31+S31+T31</f>
        <v>360</v>
      </c>
      <c r="R31" s="325">
        <f>255+105</f>
        <v>360</v>
      </c>
      <c r="S31" s="325"/>
      <c r="T31" s="325"/>
    </row>
    <row r="32" spans="1:20">
      <c r="A32" s="319"/>
      <c r="B32" s="330" t="s">
        <v>31</v>
      </c>
      <c r="C32" s="330" t="s">
        <v>47</v>
      </c>
      <c r="D32" s="252" t="s">
        <v>32</v>
      </c>
      <c r="E32" s="253">
        <f t="shared" si="21"/>
        <v>774816</v>
      </c>
      <c r="F32" s="253">
        <f>F36+F37+F55+F59+F65+F66+F67+F68+F69+F70+F63+F80+F81</f>
        <v>774016</v>
      </c>
      <c r="G32" s="253">
        <f t="shared" ref="G32:H32" si="41">G36+G37+G55+G59+G65+G66+G67+G68+G69+G70+G63+G80+G81</f>
        <v>0</v>
      </c>
      <c r="H32" s="253">
        <f t="shared" si="41"/>
        <v>800</v>
      </c>
      <c r="I32" s="253">
        <f t="shared" ref="I32" si="42">J32+K32+L32</f>
        <v>818166</v>
      </c>
      <c r="J32" s="253">
        <f>J36+J37+J55+J59+J65+J66+J67+J68+J69+J70+J63+J80+J81</f>
        <v>817760</v>
      </c>
      <c r="K32" s="253">
        <f t="shared" ref="K32:L32" si="43">K36+K37+K55+K59+K65+K66+K67+K68+K69+K70+K63+K80+K81</f>
        <v>0</v>
      </c>
      <c r="L32" s="253">
        <f t="shared" si="43"/>
        <v>406</v>
      </c>
      <c r="M32" s="253">
        <f t="shared" ref="M32" si="44">N32+O32+P32</f>
        <v>866407</v>
      </c>
      <c r="N32" s="253">
        <f>N36+N37+N55+N59+N65+N66+N67+N68+N69+N70+N63+N80+N81</f>
        <v>865985</v>
      </c>
      <c r="O32" s="253">
        <f t="shared" ref="O32:P32" si="45">O36+O37+O55+O59+O65+O66+O67+O68+O69+O70+O63+O80+O81</f>
        <v>0</v>
      </c>
      <c r="P32" s="253">
        <f t="shared" si="45"/>
        <v>422</v>
      </c>
      <c r="Q32" s="253">
        <f t="shared" ref="Q32" si="46">R32+S32+T32</f>
        <v>1048096</v>
      </c>
      <c r="R32" s="253">
        <f>R36+R37+R55+R59+R65+R66+R67+R68+R69+R70+R63+R80+R81</f>
        <v>1047752</v>
      </c>
      <c r="S32" s="253">
        <f t="shared" ref="S32:T32" si="47">S36+S37+S55+S59+S65+S66+S67+S68+S69+S70+S63+S80+S81</f>
        <v>0</v>
      </c>
      <c r="T32" s="253">
        <f t="shared" si="47"/>
        <v>344</v>
      </c>
    </row>
    <row r="33" spans="1:20" s="363" customFormat="1" ht="19.899999999999999" customHeight="1">
      <c r="A33" s="246"/>
      <c r="B33" s="251"/>
      <c r="C33" s="251" t="s">
        <v>354</v>
      </c>
      <c r="D33" s="254" t="s">
        <v>16</v>
      </c>
      <c r="E33" s="358">
        <f t="shared" si="21"/>
        <v>3202</v>
      </c>
      <c r="F33" s="358">
        <f>F38+F56</f>
        <v>3202</v>
      </c>
      <c r="G33" s="358">
        <f t="shared" ref="G33:H33" si="48">G34+G35</f>
        <v>0</v>
      </c>
      <c r="H33" s="358">
        <f t="shared" si="48"/>
        <v>0</v>
      </c>
      <c r="I33" s="358">
        <f t="shared" si="23"/>
        <v>3202</v>
      </c>
      <c r="J33" s="358">
        <f>J38+J56</f>
        <v>3202</v>
      </c>
      <c r="K33" s="358">
        <f t="shared" ref="K33:L33" si="49">K34+K35</f>
        <v>0</v>
      </c>
      <c r="L33" s="358">
        <f t="shared" si="49"/>
        <v>0</v>
      </c>
      <c r="M33" s="358">
        <f t="shared" si="25"/>
        <v>3202</v>
      </c>
      <c r="N33" s="358">
        <f>N38+N56</f>
        <v>3202</v>
      </c>
      <c r="O33" s="358">
        <f t="shared" ref="O33:P33" si="50">O34+O35</f>
        <v>0</v>
      </c>
      <c r="P33" s="358">
        <f t="shared" si="50"/>
        <v>0</v>
      </c>
      <c r="Q33" s="358">
        <f t="shared" si="27"/>
        <v>3202</v>
      </c>
      <c r="R33" s="358">
        <f>R38+R56</f>
        <v>3202</v>
      </c>
      <c r="S33" s="358">
        <f t="shared" ref="S33:T33" si="51">S34+S35</f>
        <v>0</v>
      </c>
      <c r="T33" s="358">
        <f t="shared" si="51"/>
        <v>0</v>
      </c>
    </row>
    <row r="34" spans="1:20" s="363" customFormat="1" ht="24" customHeight="1">
      <c r="A34" s="246"/>
      <c r="B34" s="251"/>
      <c r="C34" s="251" t="s">
        <v>354</v>
      </c>
      <c r="D34" s="254" t="s">
        <v>17</v>
      </c>
      <c r="E34" s="358">
        <f t="shared" si="21"/>
        <v>111</v>
      </c>
      <c r="F34" s="358">
        <f t="shared" ref="F34:F35" si="52">F39+F57</f>
        <v>111</v>
      </c>
      <c r="G34" s="358">
        <v>0</v>
      </c>
      <c r="H34" s="358">
        <v>0</v>
      </c>
      <c r="I34" s="358">
        <f t="shared" si="23"/>
        <v>111</v>
      </c>
      <c r="J34" s="358">
        <f t="shared" ref="J34:J35" si="53">J39+J57</f>
        <v>111</v>
      </c>
      <c r="K34" s="358">
        <v>0</v>
      </c>
      <c r="L34" s="358">
        <v>0</v>
      </c>
      <c r="M34" s="358">
        <f t="shared" si="25"/>
        <v>111</v>
      </c>
      <c r="N34" s="358">
        <f t="shared" ref="N34:N35" si="54">N39+N57</f>
        <v>111</v>
      </c>
      <c r="O34" s="358">
        <v>0</v>
      </c>
      <c r="P34" s="358">
        <v>0</v>
      </c>
      <c r="Q34" s="358">
        <f t="shared" si="27"/>
        <v>111</v>
      </c>
      <c r="R34" s="358">
        <f t="shared" ref="R34:R35" si="55">R39+R57</f>
        <v>111</v>
      </c>
      <c r="S34" s="358">
        <v>0</v>
      </c>
      <c r="T34" s="358">
        <v>0</v>
      </c>
    </row>
    <row r="35" spans="1:20" s="363" customFormat="1" ht="24" customHeight="1">
      <c r="A35" s="246"/>
      <c r="B35" s="251"/>
      <c r="C35" s="251" t="s">
        <v>354</v>
      </c>
      <c r="D35" s="254" t="s">
        <v>18</v>
      </c>
      <c r="E35" s="358">
        <f t="shared" si="21"/>
        <v>3091</v>
      </c>
      <c r="F35" s="358">
        <f t="shared" si="52"/>
        <v>3091</v>
      </c>
      <c r="G35" s="358">
        <v>0</v>
      </c>
      <c r="H35" s="358">
        <v>0</v>
      </c>
      <c r="I35" s="358">
        <f t="shared" si="23"/>
        <v>3091</v>
      </c>
      <c r="J35" s="358">
        <f t="shared" si="53"/>
        <v>3091</v>
      </c>
      <c r="K35" s="358">
        <v>0</v>
      </c>
      <c r="L35" s="358">
        <v>0</v>
      </c>
      <c r="M35" s="358">
        <f t="shared" si="25"/>
        <v>3091</v>
      </c>
      <c r="N35" s="358">
        <f t="shared" si="54"/>
        <v>3091</v>
      </c>
      <c r="O35" s="358">
        <v>0</v>
      </c>
      <c r="P35" s="358">
        <v>0</v>
      </c>
      <c r="Q35" s="358">
        <f t="shared" si="27"/>
        <v>3091</v>
      </c>
      <c r="R35" s="358">
        <f t="shared" si="55"/>
        <v>3091</v>
      </c>
      <c r="S35" s="358">
        <v>0</v>
      </c>
      <c r="T35" s="358">
        <v>0</v>
      </c>
    </row>
    <row r="36" spans="1:20">
      <c r="A36" s="331"/>
      <c r="B36" s="324" t="s">
        <v>56</v>
      </c>
      <c r="C36" s="324" t="s">
        <v>57</v>
      </c>
      <c r="D36" s="259" t="s">
        <v>58</v>
      </c>
      <c r="E36" s="328">
        <f t="shared" si="21"/>
        <v>689200</v>
      </c>
      <c r="F36" s="332">
        <v>689200</v>
      </c>
      <c r="G36" s="328">
        <v>0</v>
      </c>
      <c r="H36" s="328">
        <v>0</v>
      </c>
      <c r="I36" s="328">
        <f t="shared" si="23"/>
        <v>732200</v>
      </c>
      <c r="J36" s="332">
        <v>732200</v>
      </c>
      <c r="K36" s="328"/>
      <c r="L36" s="328">
        <v>0</v>
      </c>
      <c r="M36" s="328">
        <f t="shared" si="25"/>
        <v>788785</v>
      </c>
      <c r="N36" s="332">
        <v>788785</v>
      </c>
      <c r="O36" s="328">
        <v>0</v>
      </c>
      <c r="P36" s="328">
        <v>0</v>
      </c>
      <c r="Q36" s="328">
        <f t="shared" si="27"/>
        <v>969752</v>
      </c>
      <c r="R36" s="332">
        <v>969752</v>
      </c>
      <c r="S36" s="328">
        <v>0</v>
      </c>
      <c r="T36" s="328">
        <v>0</v>
      </c>
    </row>
    <row r="37" spans="1:20" ht="28.5">
      <c r="A37" s="331"/>
      <c r="B37" s="324" t="s">
        <v>59</v>
      </c>
      <c r="C37" s="324" t="s">
        <v>60</v>
      </c>
      <c r="D37" s="259" t="s">
        <v>61</v>
      </c>
      <c r="E37" s="262">
        <f t="shared" si="21"/>
        <v>12585</v>
      </c>
      <c r="F37" s="262">
        <v>11910</v>
      </c>
      <c r="G37" s="262">
        <f t="shared" ref="G37:H37" si="56">G41+G42+G43+G44+G45+G46+G47+G48+G49+G50+G51+G52+G53+G54</f>
        <v>0</v>
      </c>
      <c r="H37" s="262">
        <f t="shared" si="56"/>
        <v>675</v>
      </c>
      <c r="I37" s="262">
        <f t="shared" si="23"/>
        <v>12160</v>
      </c>
      <c r="J37" s="262">
        <v>11910</v>
      </c>
      <c r="K37" s="262">
        <f t="shared" ref="K37:L37" si="57">SUM(K41:K54)</f>
        <v>0</v>
      </c>
      <c r="L37" s="262">
        <f t="shared" si="57"/>
        <v>250</v>
      </c>
      <c r="M37" s="262">
        <f t="shared" si="25"/>
        <v>12160</v>
      </c>
      <c r="N37" s="262">
        <v>11910</v>
      </c>
      <c r="O37" s="262">
        <f t="shared" ref="O37:P37" si="58">SUM(O41:O54)</f>
        <v>0</v>
      </c>
      <c r="P37" s="262">
        <f t="shared" si="58"/>
        <v>250</v>
      </c>
      <c r="Q37" s="262">
        <f t="shared" si="27"/>
        <v>12160</v>
      </c>
      <c r="R37" s="262">
        <v>11910</v>
      </c>
      <c r="S37" s="262">
        <f t="shared" ref="S37:T37" si="59">SUM(S41:S54)</f>
        <v>0</v>
      </c>
      <c r="T37" s="262">
        <f t="shared" si="59"/>
        <v>250</v>
      </c>
    </row>
    <row r="38" spans="1:20" s="363" customFormat="1" ht="22.15" customHeight="1">
      <c r="A38" s="246"/>
      <c r="B38" s="255"/>
      <c r="C38" s="255" t="s">
        <v>354</v>
      </c>
      <c r="D38" s="258" t="s">
        <v>16</v>
      </c>
      <c r="E38" s="359">
        <f t="shared" si="21"/>
        <v>1546</v>
      </c>
      <c r="F38" s="359">
        <f t="shared" ref="F38:H38" si="60">F39+F40</f>
        <v>1546</v>
      </c>
      <c r="G38" s="359">
        <f t="shared" si="60"/>
        <v>0</v>
      </c>
      <c r="H38" s="359">
        <f t="shared" si="60"/>
        <v>0</v>
      </c>
      <c r="I38" s="359">
        <f t="shared" si="23"/>
        <v>1546</v>
      </c>
      <c r="J38" s="359">
        <f t="shared" ref="J38:L38" si="61">J39+J40</f>
        <v>1546</v>
      </c>
      <c r="K38" s="359">
        <f t="shared" si="61"/>
        <v>0</v>
      </c>
      <c r="L38" s="359">
        <f t="shared" si="61"/>
        <v>0</v>
      </c>
      <c r="M38" s="359">
        <f t="shared" si="25"/>
        <v>1546</v>
      </c>
      <c r="N38" s="359">
        <f t="shared" ref="N38:P38" si="62">N39+N40</f>
        <v>1546</v>
      </c>
      <c r="O38" s="359">
        <f t="shared" si="62"/>
        <v>0</v>
      </c>
      <c r="P38" s="359">
        <f t="shared" si="62"/>
        <v>0</v>
      </c>
      <c r="Q38" s="359">
        <f t="shared" si="27"/>
        <v>1546</v>
      </c>
      <c r="R38" s="359">
        <f t="shared" ref="R38:T38" si="63">R39+R40</f>
        <v>1546</v>
      </c>
      <c r="S38" s="359">
        <f t="shared" si="63"/>
        <v>0</v>
      </c>
      <c r="T38" s="359">
        <f t="shared" si="63"/>
        <v>0</v>
      </c>
    </row>
    <row r="39" spans="1:20" s="363" customFormat="1" ht="23.45" customHeight="1">
      <c r="A39" s="246"/>
      <c r="B39" s="255"/>
      <c r="C39" s="255" t="s">
        <v>354</v>
      </c>
      <c r="D39" s="258" t="s">
        <v>17</v>
      </c>
      <c r="E39" s="359">
        <f t="shared" si="21"/>
        <v>25</v>
      </c>
      <c r="F39" s="359">
        <v>25</v>
      </c>
      <c r="G39" s="359">
        <v>0</v>
      </c>
      <c r="H39" s="359">
        <v>0</v>
      </c>
      <c r="I39" s="359">
        <f t="shared" si="23"/>
        <v>25</v>
      </c>
      <c r="J39" s="359">
        <v>25</v>
      </c>
      <c r="K39" s="359">
        <v>0</v>
      </c>
      <c r="L39" s="359">
        <v>0</v>
      </c>
      <c r="M39" s="359">
        <f t="shared" si="25"/>
        <v>25</v>
      </c>
      <c r="N39" s="359">
        <v>25</v>
      </c>
      <c r="O39" s="359">
        <v>0</v>
      </c>
      <c r="P39" s="359">
        <v>0</v>
      </c>
      <c r="Q39" s="359">
        <f t="shared" si="27"/>
        <v>25</v>
      </c>
      <c r="R39" s="359">
        <v>25</v>
      </c>
      <c r="S39" s="359">
        <v>0</v>
      </c>
      <c r="T39" s="359">
        <v>0</v>
      </c>
    </row>
    <row r="40" spans="1:20" s="363" customFormat="1" ht="23.45" customHeight="1">
      <c r="A40" s="246"/>
      <c r="B40" s="255"/>
      <c r="C40" s="255" t="s">
        <v>354</v>
      </c>
      <c r="D40" s="258" t="s">
        <v>18</v>
      </c>
      <c r="E40" s="359">
        <f t="shared" si="21"/>
        <v>1521</v>
      </c>
      <c r="F40" s="359">
        <v>1521</v>
      </c>
      <c r="G40" s="359">
        <v>0</v>
      </c>
      <c r="H40" s="359">
        <v>0</v>
      </c>
      <c r="I40" s="359">
        <f t="shared" si="23"/>
        <v>1521</v>
      </c>
      <c r="J40" s="359">
        <v>1521</v>
      </c>
      <c r="K40" s="359">
        <v>0</v>
      </c>
      <c r="L40" s="359">
        <v>0</v>
      </c>
      <c r="M40" s="359">
        <f t="shared" si="25"/>
        <v>1521</v>
      </c>
      <c r="N40" s="359">
        <v>1521</v>
      </c>
      <c r="O40" s="359">
        <v>0</v>
      </c>
      <c r="P40" s="359">
        <v>0</v>
      </c>
      <c r="Q40" s="359">
        <f t="shared" si="27"/>
        <v>1521</v>
      </c>
      <c r="R40" s="359">
        <v>1521</v>
      </c>
      <c r="S40" s="359">
        <v>0</v>
      </c>
      <c r="T40" s="359">
        <v>0</v>
      </c>
    </row>
    <row r="41" spans="1:20">
      <c r="A41" s="331"/>
      <c r="B41" s="324"/>
      <c r="C41" s="324" t="s">
        <v>62</v>
      </c>
      <c r="D41" s="270" t="s">
        <v>63</v>
      </c>
      <c r="E41" s="328">
        <f t="shared" si="21"/>
        <v>2470.0000000000005</v>
      </c>
      <c r="F41" s="334">
        <v>2470.0000000000005</v>
      </c>
      <c r="G41" s="334"/>
      <c r="H41" s="334"/>
      <c r="I41" s="328">
        <f t="shared" si="23"/>
        <v>2470.0000000000005</v>
      </c>
      <c r="J41" s="334">
        <v>2470.0000000000005</v>
      </c>
      <c r="K41" s="334"/>
      <c r="L41" s="334"/>
      <c r="M41" s="328">
        <f t="shared" si="25"/>
        <v>2470.0000000000005</v>
      </c>
      <c r="N41" s="334">
        <v>2470.0000000000005</v>
      </c>
      <c r="O41" s="334"/>
      <c r="P41" s="334"/>
      <c r="Q41" s="328">
        <f t="shared" si="27"/>
        <v>2470.0000000000005</v>
      </c>
      <c r="R41" s="334">
        <v>2470.0000000000005</v>
      </c>
      <c r="S41" s="334"/>
      <c r="T41" s="334"/>
    </row>
    <row r="42" spans="1:20" ht="28.5">
      <c r="A42" s="331"/>
      <c r="B42" s="324"/>
      <c r="C42" s="324" t="s">
        <v>64</v>
      </c>
      <c r="D42" s="270" t="s">
        <v>65</v>
      </c>
      <c r="E42" s="328">
        <f t="shared" si="21"/>
        <v>2845</v>
      </c>
      <c r="F42" s="334">
        <v>2845</v>
      </c>
      <c r="G42" s="334"/>
      <c r="H42" s="334"/>
      <c r="I42" s="328">
        <f t="shared" si="23"/>
        <v>2845</v>
      </c>
      <c r="J42" s="334">
        <v>2845</v>
      </c>
      <c r="K42" s="334"/>
      <c r="L42" s="334"/>
      <c r="M42" s="328">
        <f t="shared" si="25"/>
        <v>2845</v>
      </c>
      <c r="N42" s="334">
        <v>2845</v>
      </c>
      <c r="O42" s="334"/>
      <c r="P42" s="334"/>
      <c r="Q42" s="328">
        <f t="shared" si="27"/>
        <v>2845</v>
      </c>
      <c r="R42" s="334">
        <v>2845</v>
      </c>
      <c r="S42" s="334"/>
      <c r="T42" s="334"/>
    </row>
    <row r="43" spans="1:20">
      <c r="A43" s="331"/>
      <c r="B43" s="324"/>
      <c r="C43" s="324" t="s">
        <v>66</v>
      </c>
      <c r="D43" s="270" t="s">
        <v>67</v>
      </c>
      <c r="E43" s="328">
        <f t="shared" si="21"/>
        <v>2165</v>
      </c>
      <c r="F43" s="334">
        <v>2165</v>
      </c>
      <c r="G43" s="334"/>
      <c r="H43" s="334"/>
      <c r="I43" s="328">
        <f t="shared" si="23"/>
        <v>2165</v>
      </c>
      <c r="J43" s="334">
        <v>2165</v>
      </c>
      <c r="K43" s="334"/>
      <c r="L43" s="334"/>
      <c r="M43" s="328">
        <f t="shared" si="25"/>
        <v>2165</v>
      </c>
      <c r="N43" s="334">
        <v>2165</v>
      </c>
      <c r="O43" s="334"/>
      <c r="P43" s="334"/>
      <c r="Q43" s="328">
        <f t="shared" si="27"/>
        <v>2165</v>
      </c>
      <c r="R43" s="334">
        <v>2165</v>
      </c>
      <c r="S43" s="334"/>
      <c r="T43" s="334"/>
    </row>
    <row r="44" spans="1:20">
      <c r="A44" s="331"/>
      <c r="B44" s="324"/>
      <c r="C44" s="324" t="s">
        <v>68</v>
      </c>
      <c r="D44" s="270" t="s">
        <v>69</v>
      </c>
      <c r="E44" s="328">
        <f t="shared" si="21"/>
        <v>557</v>
      </c>
      <c r="F44" s="334">
        <v>557</v>
      </c>
      <c r="G44" s="334"/>
      <c r="H44" s="334"/>
      <c r="I44" s="328">
        <f t="shared" si="23"/>
        <v>557</v>
      </c>
      <c r="J44" s="334">
        <v>557</v>
      </c>
      <c r="K44" s="334"/>
      <c r="L44" s="334"/>
      <c r="M44" s="328">
        <f t="shared" si="25"/>
        <v>557</v>
      </c>
      <c r="N44" s="334">
        <v>557</v>
      </c>
      <c r="O44" s="334"/>
      <c r="P44" s="334"/>
      <c r="Q44" s="328">
        <f t="shared" si="27"/>
        <v>557</v>
      </c>
      <c r="R44" s="334">
        <v>557</v>
      </c>
      <c r="S44" s="334"/>
      <c r="T44" s="334"/>
    </row>
    <row r="45" spans="1:20" ht="28.5">
      <c r="A45" s="331"/>
      <c r="B45" s="324"/>
      <c r="C45" s="324" t="s">
        <v>70</v>
      </c>
      <c r="D45" s="270" t="s">
        <v>71</v>
      </c>
      <c r="E45" s="328">
        <f t="shared" si="21"/>
        <v>142</v>
      </c>
      <c r="F45" s="334">
        <v>142</v>
      </c>
      <c r="G45" s="334"/>
      <c r="H45" s="334"/>
      <c r="I45" s="328">
        <f t="shared" si="23"/>
        <v>142</v>
      </c>
      <c r="J45" s="334">
        <v>142</v>
      </c>
      <c r="K45" s="334"/>
      <c r="L45" s="334"/>
      <c r="M45" s="328">
        <f t="shared" si="25"/>
        <v>142</v>
      </c>
      <c r="N45" s="334">
        <v>142</v>
      </c>
      <c r="O45" s="334"/>
      <c r="P45" s="334"/>
      <c r="Q45" s="328">
        <f t="shared" si="27"/>
        <v>142</v>
      </c>
      <c r="R45" s="334">
        <v>142</v>
      </c>
      <c r="S45" s="334"/>
      <c r="T45" s="334"/>
    </row>
    <row r="46" spans="1:20" ht="28.5">
      <c r="A46" s="331"/>
      <c r="B46" s="324"/>
      <c r="C46" s="324" t="s">
        <v>72</v>
      </c>
      <c r="D46" s="270" t="s">
        <v>73</v>
      </c>
      <c r="E46" s="328">
        <f t="shared" si="21"/>
        <v>326</v>
      </c>
      <c r="F46" s="334">
        <v>326</v>
      </c>
      <c r="G46" s="334"/>
      <c r="H46" s="334"/>
      <c r="I46" s="328">
        <f t="shared" si="23"/>
        <v>326</v>
      </c>
      <c r="J46" s="334">
        <v>326</v>
      </c>
      <c r="K46" s="334"/>
      <c r="L46" s="334"/>
      <c r="M46" s="328">
        <f t="shared" si="25"/>
        <v>326</v>
      </c>
      <c r="N46" s="334">
        <v>326</v>
      </c>
      <c r="O46" s="334"/>
      <c r="P46" s="334"/>
      <c r="Q46" s="328">
        <f t="shared" si="27"/>
        <v>326</v>
      </c>
      <c r="R46" s="334">
        <v>326</v>
      </c>
      <c r="S46" s="334"/>
      <c r="T46" s="334"/>
    </row>
    <row r="47" spans="1:20" ht="28.5">
      <c r="A47" s="331"/>
      <c r="B47" s="324"/>
      <c r="C47" s="324" t="s">
        <v>74</v>
      </c>
      <c r="D47" s="270" t="s">
        <v>75</v>
      </c>
      <c r="E47" s="328">
        <f t="shared" si="21"/>
        <v>55</v>
      </c>
      <c r="F47" s="334">
        <v>55</v>
      </c>
      <c r="G47" s="334"/>
      <c r="H47" s="334"/>
      <c r="I47" s="328">
        <f t="shared" si="23"/>
        <v>55</v>
      </c>
      <c r="J47" s="334">
        <v>55</v>
      </c>
      <c r="K47" s="334"/>
      <c r="L47" s="334"/>
      <c r="M47" s="328">
        <f t="shared" si="25"/>
        <v>55</v>
      </c>
      <c r="N47" s="334">
        <v>55</v>
      </c>
      <c r="O47" s="334"/>
      <c r="P47" s="334"/>
      <c r="Q47" s="328">
        <f t="shared" si="27"/>
        <v>55</v>
      </c>
      <c r="R47" s="334">
        <v>55</v>
      </c>
      <c r="S47" s="334"/>
      <c r="T47" s="334"/>
    </row>
    <row r="48" spans="1:20" ht="28.5">
      <c r="A48" s="331"/>
      <c r="B48" s="324"/>
      <c r="C48" s="324" t="s">
        <v>76</v>
      </c>
      <c r="D48" s="270" t="s">
        <v>77</v>
      </c>
      <c r="E48" s="328">
        <f t="shared" si="21"/>
        <v>354</v>
      </c>
      <c r="F48" s="334">
        <v>354</v>
      </c>
      <c r="G48" s="334"/>
      <c r="H48" s="334"/>
      <c r="I48" s="328">
        <f t="shared" si="23"/>
        <v>354</v>
      </c>
      <c r="J48" s="334">
        <v>354</v>
      </c>
      <c r="K48" s="334"/>
      <c r="L48" s="334"/>
      <c r="M48" s="328">
        <f t="shared" si="25"/>
        <v>354</v>
      </c>
      <c r="N48" s="334">
        <v>354</v>
      </c>
      <c r="O48" s="334"/>
      <c r="P48" s="334"/>
      <c r="Q48" s="328">
        <f t="shared" si="27"/>
        <v>354</v>
      </c>
      <c r="R48" s="334">
        <v>354</v>
      </c>
      <c r="S48" s="334"/>
      <c r="T48" s="334"/>
    </row>
    <row r="49" spans="1:20">
      <c r="A49" s="331"/>
      <c r="B49" s="324"/>
      <c r="C49" s="324" t="s">
        <v>78</v>
      </c>
      <c r="D49" s="270" t="s">
        <v>79</v>
      </c>
      <c r="E49" s="328">
        <f t="shared" si="21"/>
        <v>326</v>
      </c>
      <c r="F49" s="334">
        <v>326</v>
      </c>
      <c r="G49" s="334"/>
      <c r="H49" s="334"/>
      <c r="I49" s="328">
        <f t="shared" si="23"/>
        <v>326</v>
      </c>
      <c r="J49" s="334">
        <v>326</v>
      </c>
      <c r="K49" s="334"/>
      <c r="L49" s="334"/>
      <c r="M49" s="328">
        <f t="shared" si="25"/>
        <v>326</v>
      </c>
      <c r="N49" s="334">
        <v>326</v>
      </c>
      <c r="O49" s="334"/>
      <c r="P49" s="334"/>
      <c r="Q49" s="328">
        <f t="shared" si="27"/>
        <v>326</v>
      </c>
      <c r="R49" s="334">
        <v>326</v>
      </c>
      <c r="S49" s="334"/>
      <c r="T49" s="334"/>
    </row>
    <row r="50" spans="1:20">
      <c r="A50" s="331"/>
      <c r="B50" s="324"/>
      <c r="C50" s="324" t="s">
        <v>80</v>
      </c>
      <c r="D50" s="270" t="s">
        <v>81</v>
      </c>
      <c r="E50" s="328">
        <f t="shared" si="21"/>
        <v>110</v>
      </c>
      <c r="F50" s="334">
        <v>110</v>
      </c>
      <c r="G50" s="334"/>
      <c r="H50" s="334"/>
      <c r="I50" s="328">
        <f t="shared" si="23"/>
        <v>110</v>
      </c>
      <c r="J50" s="334">
        <v>110</v>
      </c>
      <c r="K50" s="334"/>
      <c r="L50" s="334"/>
      <c r="M50" s="328">
        <f t="shared" si="25"/>
        <v>110</v>
      </c>
      <c r="N50" s="334">
        <v>110</v>
      </c>
      <c r="O50" s="334"/>
      <c r="P50" s="334"/>
      <c r="Q50" s="328">
        <f t="shared" si="27"/>
        <v>110</v>
      </c>
      <c r="R50" s="334">
        <v>110</v>
      </c>
      <c r="S50" s="334"/>
      <c r="T50" s="334"/>
    </row>
    <row r="51" spans="1:20" ht="28.5">
      <c r="A51" s="331"/>
      <c r="B51" s="324"/>
      <c r="C51" s="324" t="s">
        <v>82</v>
      </c>
      <c r="D51" s="270" t="s">
        <v>83</v>
      </c>
      <c r="E51" s="328">
        <f t="shared" si="21"/>
        <v>395</v>
      </c>
      <c r="F51" s="334">
        <v>395</v>
      </c>
      <c r="G51" s="334"/>
      <c r="H51" s="334"/>
      <c r="I51" s="328">
        <f t="shared" si="23"/>
        <v>395</v>
      </c>
      <c r="J51" s="334">
        <v>395</v>
      </c>
      <c r="K51" s="334"/>
      <c r="L51" s="334"/>
      <c r="M51" s="328">
        <f t="shared" si="25"/>
        <v>395</v>
      </c>
      <c r="N51" s="334">
        <v>395</v>
      </c>
      <c r="O51" s="334"/>
      <c r="P51" s="334"/>
      <c r="Q51" s="328">
        <f t="shared" si="27"/>
        <v>395</v>
      </c>
      <c r="R51" s="334">
        <v>395</v>
      </c>
      <c r="S51" s="334"/>
      <c r="T51" s="334"/>
    </row>
    <row r="52" spans="1:20">
      <c r="A52" s="331"/>
      <c r="B52" s="324"/>
      <c r="C52" s="324" t="s">
        <v>84</v>
      </c>
      <c r="D52" s="270" t="s">
        <v>85</v>
      </c>
      <c r="E52" s="328">
        <f t="shared" si="21"/>
        <v>200</v>
      </c>
      <c r="F52" s="334">
        <v>200</v>
      </c>
      <c r="G52" s="334"/>
      <c r="H52" s="334"/>
      <c r="I52" s="328">
        <f t="shared" si="23"/>
        <v>200</v>
      </c>
      <c r="J52" s="334">
        <v>200</v>
      </c>
      <c r="K52" s="334"/>
      <c r="L52" s="334"/>
      <c r="M52" s="328">
        <f t="shared" si="25"/>
        <v>200</v>
      </c>
      <c r="N52" s="334">
        <v>200</v>
      </c>
      <c r="O52" s="334"/>
      <c r="P52" s="334"/>
      <c r="Q52" s="328">
        <f t="shared" si="27"/>
        <v>200</v>
      </c>
      <c r="R52" s="334">
        <v>200</v>
      </c>
      <c r="S52" s="334"/>
      <c r="T52" s="334"/>
    </row>
    <row r="53" spans="1:20" ht="28.5">
      <c r="A53" s="331"/>
      <c r="B53" s="324"/>
      <c r="C53" s="324" t="s">
        <v>86</v>
      </c>
      <c r="D53" s="270" t="s">
        <v>87</v>
      </c>
      <c r="E53" s="328">
        <f t="shared" si="21"/>
        <v>1120</v>
      </c>
      <c r="F53" s="334">
        <v>720</v>
      </c>
      <c r="G53" s="334"/>
      <c r="H53" s="334">
        <v>400</v>
      </c>
      <c r="I53" s="328">
        <f t="shared" si="23"/>
        <v>720</v>
      </c>
      <c r="J53" s="334">
        <v>720</v>
      </c>
      <c r="K53" s="334"/>
      <c r="L53" s="334"/>
      <c r="M53" s="328">
        <f t="shared" si="25"/>
        <v>720</v>
      </c>
      <c r="N53" s="334">
        <v>720</v>
      </c>
      <c r="O53" s="334"/>
      <c r="P53" s="334"/>
      <c r="Q53" s="328">
        <f t="shared" si="27"/>
        <v>720</v>
      </c>
      <c r="R53" s="334">
        <v>720</v>
      </c>
      <c r="S53" s="334"/>
      <c r="T53" s="334"/>
    </row>
    <row r="54" spans="1:20">
      <c r="A54" s="331"/>
      <c r="B54" s="324"/>
      <c r="C54" s="324" t="s">
        <v>88</v>
      </c>
      <c r="D54" s="272" t="s">
        <v>89</v>
      </c>
      <c r="E54" s="328">
        <f t="shared" si="21"/>
        <v>1520</v>
      </c>
      <c r="F54" s="334">
        <v>1245</v>
      </c>
      <c r="G54" s="334"/>
      <c r="H54" s="334">
        <v>275</v>
      </c>
      <c r="I54" s="328">
        <f t="shared" si="23"/>
        <v>1495</v>
      </c>
      <c r="J54" s="334">
        <v>1245</v>
      </c>
      <c r="K54" s="334"/>
      <c r="L54" s="334">
        <v>250</v>
      </c>
      <c r="M54" s="328">
        <f t="shared" si="25"/>
        <v>1495</v>
      </c>
      <c r="N54" s="334">
        <v>1245</v>
      </c>
      <c r="O54" s="334"/>
      <c r="P54" s="334">
        <v>250</v>
      </c>
      <c r="Q54" s="328">
        <f t="shared" si="27"/>
        <v>1495</v>
      </c>
      <c r="R54" s="334">
        <v>1245</v>
      </c>
      <c r="S54" s="334"/>
      <c r="T54" s="334">
        <v>250</v>
      </c>
    </row>
    <row r="55" spans="1:20" ht="30">
      <c r="A55" s="331"/>
      <c r="B55" s="324" t="s">
        <v>90</v>
      </c>
      <c r="C55" s="324" t="s">
        <v>91</v>
      </c>
      <c r="D55" s="273" t="s">
        <v>92</v>
      </c>
      <c r="E55" s="328">
        <f t="shared" si="21"/>
        <v>16115</v>
      </c>
      <c r="F55" s="332">
        <v>15990</v>
      </c>
      <c r="G55" s="328">
        <v>0</v>
      </c>
      <c r="H55" s="328">
        <v>125</v>
      </c>
      <c r="I55" s="328">
        <f t="shared" si="23"/>
        <v>16656</v>
      </c>
      <c r="J55" s="332">
        <v>16500</v>
      </c>
      <c r="K55" s="328">
        <v>0</v>
      </c>
      <c r="L55" s="328">
        <v>156</v>
      </c>
      <c r="M55" s="328">
        <f t="shared" si="25"/>
        <v>16712</v>
      </c>
      <c r="N55" s="332">
        <v>16540</v>
      </c>
      <c r="O55" s="328">
        <v>0</v>
      </c>
      <c r="P55" s="328">
        <v>172</v>
      </c>
      <c r="Q55" s="328">
        <f t="shared" si="27"/>
        <v>17434</v>
      </c>
      <c r="R55" s="332">
        <v>17340</v>
      </c>
      <c r="S55" s="328">
        <v>0</v>
      </c>
      <c r="T55" s="328">
        <v>94</v>
      </c>
    </row>
    <row r="56" spans="1:20" s="363" customFormat="1" ht="22.15" customHeight="1">
      <c r="A56" s="246"/>
      <c r="B56" s="255"/>
      <c r="C56" s="255" t="s">
        <v>354</v>
      </c>
      <c r="D56" s="258" t="s">
        <v>16</v>
      </c>
      <c r="E56" s="359">
        <f t="shared" si="21"/>
        <v>1656</v>
      </c>
      <c r="F56" s="359">
        <f t="shared" ref="F56:H56" si="64">F57+F58</f>
        <v>1656</v>
      </c>
      <c r="G56" s="359">
        <f t="shared" si="64"/>
        <v>0</v>
      </c>
      <c r="H56" s="359">
        <f t="shared" si="64"/>
        <v>0</v>
      </c>
      <c r="I56" s="359">
        <f t="shared" si="23"/>
        <v>1656</v>
      </c>
      <c r="J56" s="359">
        <f t="shared" ref="J56:L56" si="65">J57+J58</f>
        <v>1656</v>
      </c>
      <c r="K56" s="359">
        <f t="shared" si="65"/>
        <v>0</v>
      </c>
      <c r="L56" s="359">
        <f t="shared" si="65"/>
        <v>0</v>
      </c>
      <c r="M56" s="359">
        <f t="shared" si="25"/>
        <v>1656</v>
      </c>
      <c r="N56" s="359">
        <f t="shared" ref="N56:P56" si="66">N57+N58</f>
        <v>1656</v>
      </c>
      <c r="O56" s="359">
        <f t="shared" si="66"/>
        <v>0</v>
      </c>
      <c r="P56" s="359">
        <f t="shared" si="66"/>
        <v>0</v>
      </c>
      <c r="Q56" s="359">
        <f t="shared" si="27"/>
        <v>1656</v>
      </c>
      <c r="R56" s="359">
        <f t="shared" ref="R56:T56" si="67">R57+R58</f>
        <v>1656</v>
      </c>
      <c r="S56" s="359">
        <f t="shared" si="67"/>
        <v>0</v>
      </c>
      <c r="T56" s="359">
        <f t="shared" si="67"/>
        <v>0</v>
      </c>
    </row>
    <row r="57" spans="1:20" s="363" customFormat="1" ht="23.45" customHeight="1">
      <c r="A57" s="246"/>
      <c r="B57" s="255"/>
      <c r="C57" s="255" t="s">
        <v>354</v>
      </c>
      <c r="D57" s="258" t="s">
        <v>17</v>
      </c>
      <c r="E57" s="359">
        <f t="shared" si="21"/>
        <v>86</v>
      </c>
      <c r="F57" s="359">
        <v>86</v>
      </c>
      <c r="G57" s="359">
        <v>0</v>
      </c>
      <c r="H57" s="359">
        <v>0</v>
      </c>
      <c r="I57" s="359">
        <f t="shared" si="23"/>
        <v>86</v>
      </c>
      <c r="J57" s="359">
        <v>86</v>
      </c>
      <c r="K57" s="359">
        <v>0</v>
      </c>
      <c r="L57" s="359">
        <v>0</v>
      </c>
      <c r="M57" s="359">
        <f t="shared" si="25"/>
        <v>86</v>
      </c>
      <c r="N57" s="359">
        <v>86</v>
      </c>
      <c r="O57" s="359">
        <v>0</v>
      </c>
      <c r="P57" s="359">
        <v>0</v>
      </c>
      <c r="Q57" s="359">
        <f t="shared" si="27"/>
        <v>86</v>
      </c>
      <c r="R57" s="359">
        <v>86</v>
      </c>
      <c r="S57" s="359">
        <v>0</v>
      </c>
      <c r="T57" s="359">
        <v>0</v>
      </c>
    </row>
    <row r="58" spans="1:20" s="363" customFormat="1" ht="23.45" customHeight="1">
      <c r="A58" s="246"/>
      <c r="B58" s="255"/>
      <c r="C58" s="255" t="s">
        <v>354</v>
      </c>
      <c r="D58" s="258" t="s">
        <v>18</v>
      </c>
      <c r="E58" s="359">
        <f t="shared" si="21"/>
        <v>1570</v>
      </c>
      <c r="F58" s="359">
        <v>1570</v>
      </c>
      <c r="G58" s="359">
        <v>0</v>
      </c>
      <c r="H58" s="359">
        <v>0</v>
      </c>
      <c r="I58" s="359">
        <f t="shared" si="23"/>
        <v>1570</v>
      </c>
      <c r="J58" s="359">
        <v>1570</v>
      </c>
      <c r="K58" s="359">
        <v>0</v>
      </c>
      <c r="L58" s="359">
        <v>0</v>
      </c>
      <c r="M58" s="359">
        <f t="shared" si="25"/>
        <v>1570</v>
      </c>
      <c r="N58" s="359">
        <v>1570</v>
      </c>
      <c r="O58" s="359">
        <v>0</v>
      </c>
      <c r="P58" s="359">
        <v>0</v>
      </c>
      <c r="Q58" s="359">
        <f t="shared" si="27"/>
        <v>1570</v>
      </c>
      <c r="R58" s="359">
        <v>1570</v>
      </c>
      <c r="S58" s="359">
        <v>0</v>
      </c>
      <c r="T58" s="359">
        <v>0</v>
      </c>
    </row>
    <row r="59" spans="1:20">
      <c r="A59" s="335"/>
      <c r="B59" s="324" t="s">
        <v>93</v>
      </c>
      <c r="C59" s="324" t="s">
        <v>94</v>
      </c>
      <c r="D59" s="273" t="s">
        <v>95</v>
      </c>
      <c r="E59" s="257">
        <f>E60+E61+E62</f>
        <v>740</v>
      </c>
      <c r="F59" s="257">
        <v>740</v>
      </c>
      <c r="G59" s="257">
        <f t="shared" ref="G59:H59" si="68">G60+G61+G62</f>
        <v>0</v>
      </c>
      <c r="H59" s="257">
        <f t="shared" si="68"/>
        <v>0</v>
      </c>
      <c r="I59" s="257">
        <f>I60+I61+I62</f>
        <v>740</v>
      </c>
      <c r="J59" s="257">
        <v>740</v>
      </c>
      <c r="K59" s="257">
        <f t="shared" ref="K59:L59" si="69">K60+K61+K62</f>
        <v>0</v>
      </c>
      <c r="L59" s="257">
        <f t="shared" si="69"/>
        <v>0</v>
      </c>
      <c r="M59" s="257">
        <f>M60+M61+M62</f>
        <v>740</v>
      </c>
      <c r="N59" s="257">
        <v>740</v>
      </c>
      <c r="O59" s="257">
        <f t="shared" ref="O59:P59" si="70">O60+O61+O62</f>
        <v>0</v>
      </c>
      <c r="P59" s="257">
        <f t="shared" si="70"/>
        <v>0</v>
      </c>
      <c r="Q59" s="257">
        <f>Q60+Q61+Q62</f>
        <v>740</v>
      </c>
      <c r="R59" s="257">
        <v>740</v>
      </c>
      <c r="S59" s="257">
        <f t="shared" ref="S59:T59" si="71">S60+S61+S62</f>
        <v>0</v>
      </c>
      <c r="T59" s="257">
        <f t="shared" si="71"/>
        <v>0</v>
      </c>
    </row>
    <row r="60" spans="1:20">
      <c r="A60" s="331"/>
      <c r="B60" s="324"/>
      <c r="C60" s="324" t="s">
        <v>96</v>
      </c>
      <c r="D60" s="275" t="s">
        <v>97</v>
      </c>
      <c r="E60" s="328">
        <f t="shared" si="21"/>
        <v>190</v>
      </c>
      <c r="F60" s="334">
        <v>190</v>
      </c>
      <c r="G60" s="334"/>
      <c r="H60" s="334"/>
      <c r="I60" s="328">
        <f t="shared" si="23"/>
        <v>190</v>
      </c>
      <c r="J60" s="334">
        <v>190</v>
      </c>
      <c r="K60" s="334"/>
      <c r="L60" s="334"/>
      <c r="M60" s="328">
        <f t="shared" si="25"/>
        <v>190</v>
      </c>
      <c r="N60" s="334">
        <v>190</v>
      </c>
      <c r="O60" s="334"/>
      <c r="P60" s="334"/>
      <c r="Q60" s="328">
        <f t="shared" si="27"/>
        <v>190</v>
      </c>
      <c r="R60" s="334">
        <v>190</v>
      </c>
      <c r="S60" s="334"/>
      <c r="T60" s="334"/>
    </row>
    <row r="61" spans="1:20" ht="28.5">
      <c r="A61" s="331"/>
      <c r="B61" s="324"/>
      <c r="C61" s="324" t="s">
        <v>99</v>
      </c>
      <c r="D61" s="270" t="s">
        <v>100</v>
      </c>
      <c r="E61" s="328">
        <f t="shared" si="21"/>
        <v>175</v>
      </c>
      <c r="F61" s="334">
        <v>175</v>
      </c>
      <c r="G61" s="334"/>
      <c r="H61" s="334"/>
      <c r="I61" s="328">
        <f t="shared" si="23"/>
        <v>175</v>
      </c>
      <c r="J61" s="334">
        <v>175</v>
      </c>
      <c r="K61" s="334"/>
      <c r="L61" s="334"/>
      <c r="M61" s="328">
        <f t="shared" si="25"/>
        <v>175</v>
      </c>
      <c r="N61" s="334">
        <v>175</v>
      </c>
      <c r="O61" s="334"/>
      <c r="P61" s="334"/>
      <c r="Q61" s="328">
        <f t="shared" si="27"/>
        <v>175</v>
      </c>
      <c r="R61" s="334">
        <v>175</v>
      </c>
      <c r="S61" s="334"/>
      <c r="T61" s="334"/>
    </row>
    <row r="62" spans="1:20">
      <c r="A62" s="331"/>
      <c r="B62" s="324"/>
      <c r="C62" s="324" t="s">
        <v>101</v>
      </c>
      <c r="D62" s="276" t="s">
        <v>102</v>
      </c>
      <c r="E62" s="328">
        <f t="shared" si="21"/>
        <v>375</v>
      </c>
      <c r="F62" s="334">
        <v>375</v>
      </c>
      <c r="G62" s="334"/>
      <c r="H62" s="334"/>
      <c r="I62" s="328">
        <f t="shared" si="23"/>
        <v>375</v>
      </c>
      <c r="J62" s="334">
        <v>375</v>
      </c>
      <c r="K62" s="334"/>
      <c r="L62" s="334"/>
      <c r="M62" s="328">
        <f t="shared" si="25"/>
        <v>375</v>
      </c>
      <c r="N62" s="334">
        <v>375</v>
      </c>
      <c r="O62" s="334"/>
      <c r="P62" s="334"/>
      <c r="Q62" s="328">
        <f t="shared" si="27"/>
        <v>375</v>
      </c>
      <c r="R62" s="334">
        <v>375</v>
      </c>
      <c r="S62" s="334"/>
      <c r="T62" s="334"/>
    </row>
    <row r="63" spans="1:20" ht="34.15" customHeight="1">
      <c r="A63" s="331"/>
      <c r="B63" s="324" t="s">
        <v>103</v>
      </c>
      <c r="C63" s="324" t="s">
        <v>104</v>
      </c>
      <c r="D63" s="256" t="s">
        <v>105</v>
      </c>
      <c r="E63" s="262">
        <f t="shared" si="21"/>
        <v>240</v>
      </c>
      <c r="F63" s="262">
        <v>240</v>
      </c>
      <c r="G63" s="262">
        <f t="shared" ref="G63:T63" si="72">G64</f>
        <v>0</v>
      </c>
      <c r="H63" s="262">
        <f t="shared" si="72"/>
        <v>0</v>
      </c>
      <c r="I63" s="262">
        <f t="shared" si="23"/>
        <v>260</v>
      </c>
      <c r="J63" s="262">
        <v>260</v>
      </c>
      <c r="K63" s="262">
        <f t="shared" si="72"/>
        <v>0</v>
      </c>
      <c r="L63" s="262">
        <f t="shared" si="72"/>
        <v>0</v>
      </c>
      <c r="M63" s="262">
        <f t="shared" si="25"/>
        <v>260</v>
      </c>
      <c r="N63" s="262">
        <v>260</v>
      </c>
      <c r="O63" s="262">
        <f t="shared" si="72"/>
        <v>0</v>
      </c>
      <c r="P63" s="262">
        <f t="shared" si="72"/>
        <v>0</v>
      </c>
      <c r="Q63" s="262">
        <f t="shared" si="27"/>
        <v>260</v>
      </c>
      <c r="R63" s="262">
        <v>260</v>
      </c>
      <c r="S63" s="262">
        <f t="shared" si="72"/>
        <v>0</v>
      </c>
      <c r="T63" s="262">
        <f t="shared" si="72"/>
        <v>0</v>
      </c>
    </row>
    <row r="64" spans="1:20" ht="28.5">
      <c r="A64" s="336" t="s">
        <v>106</v>
      </c>
      <c r="B64" s="337"/>
      <c r="C64" s="337" t="s">
        <v>107</v>
      </c>
      <c r="D64" s="279" t="s">
        <v>108</v>
      </c>
      <c r="E64" s="338">
        <f t="shared" si="21"/>
        <v>240</v>
      </c>
      <c r="F64" s="338">
        <v>240</v>
      </c>
      <c r="G64" s="339"/>
      <c r="H64" s="339"/>
      <c r="I64" s="338">
        <f t="shared" ref="I64:I149" si="73">J64+K64+L64</f>
        <v>260</v>
      </c>
      <c r="J64" s="338">
        <v>260</v>
      </c>
      <c r="K64" s="339"/>
      <c r="L64" s="339"/>
      <c r="M64" s="338">
        <f t="shared" ref="M64:M149" si="74">N64+O64+P64</f>
        <v>260</v>
      </c>
      <c r="N64" s="338">
        <v>260</v>
      </c>
      <c r="O64" s="339"/>
      <c r="P64" s="339"/>
      <c r="Q64" s="338">
        <f t="shared" ref="Q64:Q149" si="75">R64+S64+T64</f>
        <v>260</v>
      </c>
      <c r="R64" s="338">
        <v>260</v>
      </c>
      <c r="S64" s="339"/>
      <c r="T64" s="339"/>
    </row>
    <row r="65" spans="1:20" ht="21.6" customHeight="1">
      <c r="A65" s="331"/>
      <c r="B65" s="324" t="s">
        <v>109</v>
      </c>
      <c r="C65" s="324" t="s">
        <v>110</v>
      </c>
      <c r="D65" s="259" t="s">
        <v>111</v>
      </c>
      <c r="E65" s="328">
        <f t="shared" si="21"/>
        <v>25800</v>
      </c>
      <c r="F65" s="328">
        <v>25800</v>
      </c>
      <c r="G65" s="328"/>
      <c r="H65" s="328"/>
      <c r="I65" s="328">
        <f t="shared" si="73"/>
        <v>25800</v>
      </c>
      <c r="J65" s="328">
        <v>25800</v>
      </c>
      <c r="K65" s="328"/>
      <c r="L65" s="328"/>
      <c r="M65" s="328">
        <f t="shared" si="74"/>
        <v>16900</v>
      </c>
      <c r="N65" s="328">
        <v>16900</v>
      </c>
      <c r="O65" s="328"/>
      <c r="P65" s="328"/>
      <c r="Q65" s="328">
        <f t="shared" si="75"/>
        <v>16900</v>
      </c>
      <c r="R65" s="328">
        <v>16900</v>
      </c>
      <c r="S65" s="328"/>
      <c r="T65" s="328"/>
    </row>
    <row r="66" spans="1:20" ht="21.6" customHeight="1">
      <c r="A66" s="331"/>
      <c r="B66" s="324" t="s">
        <v>112</v>
      </c>
      <c r="C66" s="324" t="s">
        <v>113</v>
      </c>
      <c r="D66" s="259" t="s">
        <v>114</v>
      </c>
      <c r="E66" s="328">
        <f t="shared" si="21"/>
        <v>1650</v>
      </c>
      <c r="F66" s="328">
        <v>1650</v>
      </c>
      <c r="G66" s="328"/>
      <c r="H66" s="328"/>
      <c r="I66" s="328">
        <f t="shared" si="73"/>
        <v>1650</v>
      </c>
      <c r="J66" s="328">
        <v>1650</v>
      </c>
      <c r="K66" s="328"/>
      <c r="L66" s="328"/>
      <c r="M66" s="328">
        <f t="shared" si="74"/>
        <v>1650</v>
      </c>
      <c r="N66" s="328">
        <v>1650</v>
      </c>
      <c r="O66" s="328"/>
      <c r="P66" s="328"/>
      <c r="Q66" s="328">
        <f t="shared" si="75"/>
        <v>1650</v>
      </c>
      <c r="R66" s="328">
        <v>1650</v>
      </c>
      <c r="S66" s="328"/>
      <c r="T66" s="328"/>
    </row>
    <row r="67" spans="1:20" ht="42.75">
      <c r="A67" s="331"/>
      <c r="B67" s="324" t="s">
        <v>115</v>
      </c>
      <c r="C67" s="324" t="s">
        <v>116</v>
      </c>
      <c r="D67" s="282" t="s">
        <v>117</v>
      </c>
      <c r="E67" s="328">
        <f t="shared" si="21"/>
        <v>3140</v>
      </c>
      <c r="F67" s="328">
        <v>3140</v>
      </c>
      <c r="G67" s="328"/>
      <c r="H67" s="328"/>
      <c r="I67" s="328">
        <f t="shared" si="73"/>
        <v>3140</v>
      </c>
      <c r="J67" s="328">
        <v>3140</v>
      </c>
      <c r="K67" s="328"/>
      <c r="L67" s="328"/>
      <c r="M67" s="328">
        <f t="shared" si="74"/>
        <v>3140</v>
      </c>
      <c r="N67" s="328">
        <v>3140</v>
      </c>
      <c r="O67" s="328"/>
      <c r="P67" s="328"/>
      <c r="Q67" s="328">
        <f t="shared" si="75"/>
        <v>3140</v>
      </c>
      <c r="R67" s="328">
        <v>3140</v>
      </c>
      <c r="S67" s="328"/>
      <c r="T67" s="328"/>
    </row>
    <row r="68" spans="1:20" ht="28.5">
      <c r="A68" s="331"/>
      <c r="B68" s="324" t="s">
        <v>118</v>
      </c>
      <c r="C68" s="324" t="s">
        <v>119</v>
      </c>
      <c r="D68" s="259" t="s">
        <v>120</v>
      </c>
      <c r="E68" s="328">
        <f t="shared" si="21"/>
        <v>210</v>
      </c>
      <c r="F68" s="328">
        <v>210</v>
      </c>
      <c r="G68" s="328"/>
      <c r="H68" s="328"/>
      <c r="I68" s="328">
        <f t="shared" si="73"/>
        <v>210</v>
      </c>
      <c r="J68" s="328">
        <v>210</v>
      </c>
      <c r="K68" s="328"/>
      <c r="L68" s="328"/>
      <c r="M68" s="328">
        <f t="shared" si="74"/>
        <v>210</v>
      </c>
      <c r="N68" s="328">
        <v>210</v>
      </c>
      <c r="O68" s="328"/>
      <c r="P68" s="328"/>
      <c r="Q68" s="328">
        <f t="shared" si="75"/>
        <v>210</v>
      </c>
      <c r="R68" s="328">
        <v>210</v>
      </c>
      <c r="S68" s="328"/>
      <c r="T68" s="328"/>
    </row>
    <row r="69" spans="1:20" ht="36.6" customHeight="1">
      <c r="A69" s="331"/>
      <c r="B69" s="324" t="s">
        <v>121</v>
      </c>
      <c r="C69" s="324" t="s">
        <v>122</v>
      </c>
      <c r="D69" s="259" t="s">
        <v>123</v>
      </c>
      <c r="E69" s="328">
        <f t="shared" si="21"/>
        <v>436</v>
      </c>
      <c r="F69" s="328">
        <v>436</v>
      </c>
      <c r="G69" s="328"/>
      <c r="H69" s="328"/>
      <c r="I69" s="328">
        <f t="shared" si="73"/>
        <v>650</v>
      </c>
      <c r="J69" s="328">
        <v>650</v>
      </c>
      <c r="K69" s="328"/>
      <c r="L69" s="328"/>
      <c r="M69" s="328">
        <f t="shared" si="74"/>
        <v>650</v>
      </c>
      <c r="N69" s="328">
        <v>650</v>
      </c>
      <c r="O69" s="328"/>
      <c r="P69" s="328"/>
      <c r="Q69" s="328">
        <f t="shared" si="75"/>
        <v>650</v>
      </c>
      <c r="R69" s="328">
        <v>650</v>
      </c>
      <c r="S69" s="328"/>
      <c r="T69" s="328"/>
    </row>
    <row r="70" spans="1:20" ht="40.9" customHeight="1">
      <c r="A70" s="331"/>
      <c r="B70" s="324" t="s">
        <v>124</v>
      </c>
      <c r="C70" s="324" t="s">
        <v>125</v>
      </c>
      <c r="D70" s="259" t="s">
        <v>126</v>
      </c>
      <c r="E70" s="328">
        <f t="shared" si="21"/>
        <v>20100</v>
      </c>
      <c r="F70" s="328">
        <v>20100</v>
      </c>
      <c r="G70" s="328">
        <v>0</v>
      </c>
      <c r="H70" s="328">
        <v>0</v>
      </c>
      <c r="I70" s="328">
        <f t="shared" si="73"/>
        <v>20100</v>
      </c>
      <c r="J70" s="328">
        <v>20100</v>
      </c>
      <c r="K70" s="328">
        <v>0</v>
      </c>
      <c r="L70" s="328">
        <v>0</v>
      </c>
      <c r="M70" s="328">
        <f t="shared" si="74"/>
        <v>20100</v>
      </c>
      <c r="N70" s="328">
        <v>20100</v>
      </c>
      <c r="O70" s="328">
        <v>0</v>
      </c>
      <c r="P70" s="328">
        <v>0</v>
      </c>
      <c r="Q70" s="328">
        <f t="shared" si="75"/>
        <v>20100</v>
      </c>
      <c r="R70" s="328">
        <v>20100</v>
      </c>
      <c r="S70" s="328">
        <v>0</v>
      </c>
      <c r="T70" s="328">
        <v>0</v>
      </c>
    </row>
    <row r="71" spans="1:20" ht="21.6" customHeight="1">
      <c r="A71" s="331"/>
      <c r="B71" s="255" t="s">
        <v>751</v>
      </c>
      <c r="C71" s="255">
        <v>2.12</v>
      </c>
      <c r="D71" s="259" t="s">
        <v>132</v>
      </c>
      <c r="E71" s="262">
        <f>F71+G71+H71</f>
        <v>2035</v>
      </c>
      <c r="F71" s="262">
        <f>F72+F73+F74+F75+F76+F77+F78+F79</f>
        <v>2035</v>
      </c>
      <c r="G71" s="262">
        <f t="shared" ref="G71:H71" si="76">G72+G73+G74+G75+G76+G77+G78</f>
        <v>0</v>
      </c>
      <c r="H71" s="262">
        <f t="shared" si="76"/>
        <v>0</v>
      </c>
      <c r="I71" s="262">
        <f>J71+K71+L71</f>
        <v>2035</v>
      </c>
      <c r="J71" s="262">
        <f>J72+J73+J74+J75+J76+J77+J78+J79</f>
        <v>2035</v>
      </c>
      <c r="K71" s="262">
        <f t="shared" ref="K71:L71" si="77">K72+K73+K74+K75+K76+K77+K78</f>
        <v>0</v>
      </c>
      <c r="L71" s="262">
        <f t="shared" si="77"/>
        <v>0</v>
      </c>
      <c r="M71" s="262">
        <f>N71+O71+P71</f>
        <v>2035</v>
      </c>
      <c r="N71" s="262">
        <f>N72+N73+N74+N75+N76+N77+N78+N79</f>
        <v>2035</v>
      </c>
      <c r="O71" s="262">
        <f t="shared" ref="O71:P71" si="78">O72+O73+O74+O75+O76+O77+O78</f>
        <v>0</v>
      </c>
      <c r="P71" s="262">
        <f t="shared" si="78"/>
        <v>0</v>
      </c>
      <c r="Q71" s="262">
        <f>R71+S71+T71</f>
        <v>2035</v>
      </c>
      <c r="R71" s="262">
        <f>R72+R73+R74+R75+R76+R77+R78+R79</f>
        <v>2035</v>
      </c>
      <c r="S71" s="262">
        <f t="shared" ref="S71:T71" si="79">S72+S73+S74+S75+S76+S77+S78</f>
        <v>0</v>
      </c>
      <c r="T71" s="262">
        <f t="shared" si="79"/>
        <v>0</v>
      </c>
    </row>
    <row r="72" spans="1:20" ht="42.75">
      <c r="A72" s="340"/>
      <c r="B72" s="255"/>
      <c r="C72" s="255" t="s">
        <v>752</v>
      </c>
      <c r="D72" s="270" t="s">
        <v>134</v>
      </c>
      <c r="E72" s="262">
        <f t="shared" ref="E72:E79" si="80">F72+G72+H72</f>
        <v>50</v>
      </c>
      <c r="F72" s="271">
        <v>50</v>
      </c>
      <c r="G72" s="271"/>
      <c r="H72" s="271"/>
      <c r="I72" s="262">
        <f t="shared" ref="I72:I79" si="81">J72+K72+L72</f>
        <v>50</v>
      </c>
      <c r="J72" s="271">
        <v>50</v>
      </c>
      <c r="K72" s="271"/>
      <c r="L72" s="271"/>
      <c r="M72" s="262">
        <f t="shared" ref="M72:M79" si="82">N72+O72+P72</f>
        <v>50</v>
      </c>
      <c r="N72" s="271">
        <v>50</v>
      </c>
      <c r="O72" s="271"/>
      <c r="P72" s="271"/>
      <c r="Q72" s="262">
        <f t="shared" ref="Q72:Q79" si="83">R72+S72+T72</f>
        <v>50</v>
      </c>
      <c r="R72" s="271">
        <v>50</v>
      </c>
      <c r="S72" s="271"/>
      <c r="T72" s="271"/>
    </row>
    <row r="73" spans="1:20" ht="19.899999999999999" customHeight="1">
      <c r="A73" s="340"/>
      <c r="B73" s="255"/>
      <c r="C73" s="255" t="s">
        <v>753</v>
      </c>
      <c r="D73" s="276" t="s">
        <v>136</v>
      </c>
      <c r="E73" s="262">
        <f t="shared" si="80"/>
        <v>390</v>
      </c>
      <c r="F73" s="271">
        <v>390</v>
      </c>
      <c r="G73" s="271"/>
      <c r="H73" s="271"/>
      <c r="I73" s="262">
        <f t="shared" si="81"/>
        <v>390</v>
      </c>
      <c r="J73" s="271">
        <v>390</v>
      </c>
      <c r="K73" s="271"/>
      <c r="L73" s="271"/>
      <c r="M73" s="262">
        <f t="shared" si="82"/>
        <v>390</v>
      </c>
      <c r="N73" s="271">
        <v>390</v>
      </c>
      <c r="O73" s="271"/>
      <c r="P73" s="271"/>
      <c r="Q73" s="262">
        <f t="shared" si="83"/>
        <v>390</v>
      </c>
      <c r="R73" s="271">
        <v>390</v>
      </c>
      <c r="S73" s="271"/>
      <c r="T73" s="271"/>
    </row>
    <row r="74" spans="1:20" ht="34.15" customHeight="1">
      <c r="A74" s="335"/>
      <c r="B74" s="255"/>
      <c r="C74" s="255" t="s">
        <v>754</v>
      </c>
      <c r="D74" s="276" t="s">
        <v>138</v>
      </c>
      <c r="E74" s="262">
        <f t="shared" si="80"/>
        <v>88</v>
      </c>
      <c r="F74" s="271">
        <v>88</v>
      </c>
      <c r="G74" s="271"/>
      <c r="H74" s="271"/>
      <c r="I74" s="262">
        <f t="shared" si="81"/>
        <v>88</v>
      </c>
      <c r="J74" s="271">
        <v>88</v>
      </c>
      <c r="K74" s="271"/>
      <c r="L74" s="271"/>
      <c r="M74" s="262">
        <f t="shared" si="82"/>
        <v>88</v>
      </c>
      <c r="N74" s="271">
        <v>88</v>
      </c>
      <c r="O74" s="271"/>
      <c r="P74" s="271"/>
      <c r="Q74" s="262">
        <f t="shared" si="83"/>
        <v>88</v>
      </c>
      <c r="R74" s="271">
        <v>88</v>
      </c>
      <c r="S74" s="271"/>
      <c r="T74" s="271"/>
    </row>
    <row r="75" spans="1:20" ht="34.15" customHeight="1">
      <c r="A75" s="335"/>
      <c r="B75" s="255"/>
      <c r="C75" s="255" t="s">
        <v>755</v>
      </c>
      <c r="D75" s="276" t="s">
        <v>140</v>
      </c>
      <c r="E75" s="262">
        <f t="shared" si="80"/>
        <v>100</v>
      </c>
      <c r="F75" s="271">
        <v>100</v>
      </c>
      <c r="G75" s="271"/>
      <c r="H75" s="271"/>
      <c r="I75" s="262">
        <f t="shared" si="81"/>
        <v>100</v>
      </c>
      <c r="J75" s="271">
        <v>100</v>
      </c>
      <c r="K75" s="271"/>
      <c r="L75" s="271"/>
      <c r="M75" s="262">
        <f t="shared" si="82"/>
        <v>100</v>
      </c>
      <c r="N75" s="271">
        <v>100</v>
      </c>
      <c r="O75" s="271"/>
      <c r="P75" s="271"/>
      <c r="Q75" s="262">
        <f t="shared" si="83"/>
        <v>100</v>
      </c>
      <c r="R75" s="271">
        <v>100</v>
      </c>
      <c r="S75" s="271"/>
      <c r="T75" s="271"/>
    </row>
    <row r="76" spans="1:20" ht="21" customHeight="1">
      <c r="A76" s="335"/>
      <c r="B76" s="255"/>
      <c r="C76" s="255" t="s">
        <v>756</v>
      </c>
      <c r="D76" s="276" t="s">
        <v>142</v>
      </c>
      <c r="E76" s="262">
        <f t="shared" si="80"/>
        <v>22</v>
      </c>
      <c r="F76" s="271">
        <v>22</v>
      </c>
      <c r="G76" s="271"/>
      <c r="H76" s="271"/>
      <c r="I76" s="262">
        <f t="shared" si="81"/>
        <v>22</v>
      </c>
      <c r="J76" s="271">
        <v>22</v>
      </c>
      <c r="K76" s="271"/>
      <c r="L76" s="271"/>
      <c r="M76" s="262">
        <f t="shared" si="82"/>
        <v>22</v>
      </c>
      <c r="N76" s="271">
        <v>22</v>
      </c>
      <c r="O76" s="271"/>
      <c r="P76" s="271"/>
      <c r="Q76" s="262">
        <f t="shared" si="83"/>
        <v>22</v>
      </c>
      <c r="R76" s="271">
        <v>22</v>
      </c>
      <c r="S76" s="271"/>
      <c r="T76" s="271"/>
    </row>
    <row r="77" spans="1:20" ht="19.899999999999999" customHeight="1">
      <c r="A77" s="335"/>
      <c r="B77" s="255"/>
      <c r="C77" s="255" t="s">
        <v>757</v>
      </c>
      <c r="D77" s="276" t="s">
        <v>144</v>
      </c>
      <c r="E77" s="262">
        <f t="shared" si="80"/>
        <v>650</v>
      </c>
      <c r="F77" s="284">
        <v>650</v>
      </c>
      <c r="G77" s="271"/>
      <c r="H77" s="271"/>
      <c r="I77" s="262">
        <f t="shared" si="81"/>
        <v>650</v>
      </c>
      <c r="J77" s="284">
        <v>650</v>
      </c>
      <c r="K77" s="271"/>
      <c r="L77" s="271"/>
      <c r="M77" s="262">
        <f t="shared" si="82"/>
        <v>650</v>
      </c>
      <c r="N77" s="284">
        <v>650</v>
      </c>
      <c r="O77" s="271"/>
      <c r="P77" s="271"/>
      <c r="Q77" s="262">
        <f t="shared" si="83"/>
        <v>650</v>
      </c>
      <c r="R77" s="284">
        <v>650</v>
      </c>
      <c r="S77" s="271"/>
      <c r="T77" s="271"/>
    </row>
    <row r="78" spans="1:20" s="346" customFormat="1" ht="45">
      <c r="A78" s="342"/>
      <c r="B78" s="286"/>
      <c r="C78" s="286" t="s">
        <v>758</v>
      </c>
      <c r="D78" s="287" t="s">
        <v>357</v>
      </c>
      <c r="E78" s="262">
        <f t="shared" si="80"/>
        <v>235</v>
      </c>
      <c r="F78" s="289">
        <f>200*125*9/1000+10</f>
        <v>235</v>
      </c>
      <c r="G78" s="287"/>
      <c r="H78" s="287"/>
      <c r="I78" s="262">
        <f t="shared" si="81"/>
        <v>235</v>
      </c>
      <c r="J78" s="289">
        <f>200*125*9/1000+10</f>
        <v>235</v>
      </c>
      <c r="K78" s="287"/>
      <c r="L78" s="287"/>
      <c r="M78" s="262">
        <f t="shared" si="82"/>
        <v>235</v>
      </c>
      <c r="N78" s="289">
        <f>200*125*9/1000+10</f>
        <v>235</v>
      </c>
      <c r="O78" s="287"/>
      <c r="P78" s="287"/>
      <c r="Q78" s="262">
        <f t="shared" si="83"/>
        <v>235</v>
      </c>
      <c r="R78" s="289">
        <f>200*125*9/1000+10</f>
        <v>235</v>
      </c>
      <c r="S78" s="287"/>
      <c r="T78" s="287"/>
    </row>
    <row r="79" spans="1:20" s="346" customFormat="1">
      <c r="A79" s="342"/>
      <c r="B79" s="286"/>
      <c r="C79" s="286" t="s">
        <v>750</v>
      </c>
      <c r="D79" s="287" t="s">
        <v>129</v>
      </c>
      <c r="E79" s="262">
        <f t="shared" si="80"/>
        <v>500</v>
      </c>
      <c r="F79" s="289">
        <v>500</v>
      </c>
      <c r="G79" s="287"/>
      <c r="H79" s="287"/>
      <c r="I79" s="262">
        <f t="shared" si="81"/>
        <v>500</v>
      </c>
      <c r="J79" s="289">
        <v>500</v>
      </c>
      <c r="K79" s="287"/>
      <c r="L79" s="287"/>
      <c r="M79" s="262">
        <f t="shared" si="82"/>
        <v>500</v>
      </c>
      <c r="N79" s="289">
        <v>500</v>
      </c>
      <c r="O79" s="287"/>
      <c r="P79" s="287"/>
      <c r="Q79" s="262">
        <f t="shared" si="83"/>
        <v>500</v>
      </c>
      <c r="R79" s="289">
        <v>500</v>
      </c>
      <c r="S79" s="287"/>
      <c r="T79" s="287"/>
    </row>
    <row r="80" spans="1:20">
      <c r="A80" s="331"/>
      <c r="B80" s="255" t="s">
        <v>130</v>
      </c>
      <c r="C80" s="255">
        <v>2.13</v>
      </c>
      <c r="D80" s="259" t="s">
        <v>147</v>
      </c>
      <c r="E80" s="328">
        <f t="shared" si="21"/>
        <v>3500</v>
      </c>
      <c r="F80" s="344">
        <v>3500</v>
      </c>
      <c r="G80" s="328">
        <v>0</v>
      </c>
      <c r="H80" s="328">
        <v>0</v>
      </c>
      <c r="I80" s="328">
        <f t="shared" si="73"/>
        <v>3500</v>
      </c>
      <c r="J80" s="344">
        <v>3500</v>
      </c>
      <c r="K80" s="328">
        <v>0</v>
      </c>
      <c r="L80" s="328">
        <v>0</v>
      </c>
      <c r="M80" s="328">
        <f t="shared" si="74"/>
        <v>4000</v>
      </c>
      <c r="N80" s="344">
        <v>4000</v>
      </c>
      <c r="O80" s="328">
        <v>0</v>
      </c>
      <c r="P80" s="328">
        <v>0</v>
      </c>
      <c r="Q80" s="328">
        <f t="shared" si="75"/>
        <v>4000</v>
      </c>
      <c r="R80" s="344">
        <v>4000</v>
      </c>
      <c r="S80" s="328">
        <v>0</v>
      </c>
      <c r="T80" s="328">
        <v>0</v>
      </c>
    </row>
    <row r="81" spans="1:20">
      <c r="A81" s="331"/>
      <c r="B81" s="255" t="s">
        <v>145</v>
      </c>
      <c r="C81" s="255">
        <v>2.14</v>
      </c>
      <c r="D81" s="259" t="s">
        <v>150</v>
      </c>
      <c r="E81" s="328">
        <f t="shared" si="21"/>
        <v>1100</v>
      </c>
      <c r="F81" s="328">
        <v>1100</v>
      </c>
      <c r="G81" s="328"/>
      <c r="H81" s="328"/>
      <c r="I81" s="328">
        <f t="shared" si="73"/>
        <v>1100</v>
      </c>
      <c r="J81" s="328">
        <v>1100</v>
      </c>
      <c r="K81" s="328"/>
      <c r="L81" s="328"/>
      <c r="M81" s="328">
        <f t="shared" si="74"/>
        <v>1100</v>
      </c>
      <c r="N81" s="328">
        <v>1100</v>
      </c>
      <c r="O81" s="328"/>
      <c r="P81" s="328"/>
      <c r="Q81" s="328">
        <f t="shared" si="75"/>
        <v>1100</v>
      </c>
      <c r="R81" s="328">
        <v>1100</v>
      </c>
      <c r="S81" s="328"/>
      <c r="T81" s="328"/>
    </row>
    <row r="82" spans="1:20">
      <c r="A82" s="319"/>
      <c r="B82" s="330" t="s">
        <v>39</v>
      </c>
      <c r="C82" s="330" t="s">
        <v>151</v>
      </c>
      <c r="D82" s="252" t="s">
        <v>40</v>
      </c>
      <c r="E82" s="253">
        <f t="shared" si="21"/>
        <v>70211</v>
      </c>
      <c r="F82" s="253">
        <f>F86+F93+F92</f>
        <v>50099</v>
      </c>
      <c r="G82" s="253">
        <f>G86+G93+G92</f>
        <v>0</v>
      </c>
      <c r="H82" s="253">
        <f>H86+H93+H92</f>
        <v>20112</v>
      </c>
      <c r="I82" s="253">
        <f t="shared" si="73"/>
        <v>72426</v>
      </c>
      <c r="J82" s="253">
        <f t="shared" ref="J82:L82" si="84">J86+J93+J92</f>
        <v>51800</v>
      </c>
      <c r="K82" s="253">
        <f t="shared" si="84"/>
        <v>0</v>
      </c>
      <c r="L82" s="253">
        <f t="shared" si="84"/>
        <v>20626</v>
      </c>
      <c r="M82" s="253">
        <f t="shared" si="74"/>
        <v>75600</v>
      </c>
      <c r="N82" s="253">
        <f t="shared" ref="N82:P82" si="85">N86+N93+N92</f>
        <v>54400</v>
      </c>
      <c r="O82" s="253">
        <f t="shared" si="85"/>
        <v>0</v>
      </c>
      <c r="P82" s="253">
        <f t="shared" si="85"/>
        <v>21200</v>
      </c>
      <c r="Q82" s="253">
        <f t="shared" si="75"/>
        <v>82720</v>
      </c>
      <c r="R82" s="253">
        <f t="shared" ref="R82:T82" si="86">R86+R93+R92</f>
        <v>60500</v>
      </c>
      <c r="S82" s="253">
        <f t="shared" si="86"/>
        <v>0</v>
      </c>
      <c r="T82" s="253">
        <f t="shared" si="86"/>
        <v>22220</v>
      </c>
    </row>
    <row r="83" spans="1:20" s="363" customFormat="1" ht="21" customHeight="1">
      <c r="A83" s="246"/>
      <c r="B83" s="266"/>
      <c r="C83" s="267" t="s">
        <v>354</v>
      </c>
      <c r="D83" s="254" t="s">
        <v>16</v>
      </c>
      <c r="E83" s="358">
        <f t="shared" si="21"/>
        <v>287</v>
      </c>
      <c r="F83" s="358">
        <f>F94</f>
        <v>287</v>
      </c>
      <c r="G83" s="358">
        <f t="shared" ref="G83:H83" si="87">G94</f>
        <v>0</v>
      </c>
      <c r="H83" s="358">
        <f t="shared" si="87"/>
        <v>0</v>
      </c>
      <c r="I83" s="358">
        <f t="shared" si="73"/>
        <v>287</v>
      </c>
      <c r="J83" s="358">
        <f>J94</f>
        <v>287</v>
      </c>
      <c r="K83" s="358">
        <f t="shared" ref="K83:L83" si="88">K94</f>
        <v>0</v>
      </c>
      <c r="L83" s="358">
        <f t="shared" si="88"/>
        <v>0</v>
      </c>
      <c r="M83" s="358">
        <f t="shared" si="74"/>
        <v>287</v>
      </c>
      <c r="N83" s="358">
        <f>N94</f>
        <v>287</v>
      </c>
      <c r="O83" s="358">
        <f t="shared" ref="O83:P83" si="89">O94</f>
        <v>0</v>
      </c>
      <c r="P83" s="358">
        <f t="shared" si="89"/>
        <v>0</v>
      </c>
      <c r="Q83" s="358">
        <f t="shared" si="75"/>
        <v>287</v>
      </c>
      <c r="R83" s="358">
        <f>R94</f>
        <v>287</v>
      </c>
      <c r="S83" s="358">
        <f t="shared" ref="S83:T83" si="90">S94</f>
        <v>0</v>
      </c>
      <c r="T83" s="358">
        <f t="shared" si="90"/>
        <v>0</v>
      </c>
    </row>
    <row r="84" spans="1:20" s="363" customFormat="1" ht="21" customHeight="1">
      <c r="A84" s="246"/>
      <c r="B84" s="266"/>
      <c r="C84" s="267" t="s">
        <v>354</v>
      </c>
      <c r="D84" s="254" t="s">
        <v>17</v>
      </c>
      <c r="E84" s="358">
        <f t="shared" si="21"/>
        <v>11</v>
      </c>
      <c r="F84" s="358">
        <f t="shared" ref="F84:H85" si="91">F95</f>
        <v>11</v>
      </c>
      <c r="G84" s="358">
        <f t="shared" si="91"/>
        <v>0</v>
      </c>
      <c r="H84" s="358">
        <f t="shared" si="91"/>
        <v>0</v>
      </c>
      <c r="I84" s="358">
        <f t="shared" si="73"/>
        <v>11</v>
      </c>
      <c r="J84" s="358">
        <f t="shared" ref="J84:L85" si="92">J95</f>
        <v>11</v>
      </c>
      <c r="K84" s="358">
        <f t="shared" si="92"/>
        <v>0</v>
      </c>
      <c r="L84" s="358">
        <f t="shared" si="92"/>
        <v>0</v>
      </c>
      <c r="M84" s="358">
        <f t="shared" si="74"/>
        <v>11</v>
      </c>
      <c r="N84" s="358">
        <f t="shared" ref="N84:P85" si="93">N95</f>
        <v>11</v>
      </c>
      <c r="O84" s="358">
        <f t="shared" si="93"/>
        <v>0</v>
      </c>
      <c r="P84" s="358">
        <f t="shared" si="93"/>
        <v>0</v>
      </c>
      <c r="Q84" s="358">
        <f t="shared" si="75"/>
        <v>11</v>
      </c>
      <c r="R84" s="358">
        <f t="shared" ref="R84:T85" si="94">R95</f>
        <v>11</v>
      </c>
      <c r="S84" s="358">
        <f t="shared" si="94"/>
        <v>0</v>
      </c>
      <c r="T84" s="358">
        <f t="shared" si="94"/>
        <v>0</v>
      </c>
    </row>
    <row r="85" spans="1:20" s="363" customFormat="1" ht="24" customHeight="1">
      <c r="A85" s="263"/>
      <c r="B85" s="267"/>
      <c r="C85" s="267" t="s">
        <v>354</v>
      </c>
      <c r="D85" s="254" t="s">
        <v>18</v>
      </c>
      <c r="E85" s="358">
        <f t="shared" si="21"/>
        <v>276</v>
      </c>
      <c r="F85" s="358">
        <f t="shared" si="91"/>
        <v>276</v>
      </c>
      <c r="G85" s="358">
        <f t="shared" si="91"/>
        <v>0</v>
      </c>
      <c r="H85" s="358">
        <f t="shared" si="91"/>
        <v>0</v>
      </c>
      <c r="I85" s="358">
        <f t="shared" si="73"/>
        <v>276</v>
      </c>
      <c r="J85" s="358">
        <f t="shared" si="92"/>
        <v>276</v>
      </c>
      <c r="K85" s="358">
        <f t="shared" si="92"/>
        <v>0</v>
      </c>
      <c r="L85" s="358">
        <f t="shared" si="92"/>
        <v>0</v>
      </c>
      <c r="M85" s="358">
        <f t="shared" si="74"/>
        <v>276</v>
      </c>
      <c r="N85" s="358">
        <f t="shared" si="93"/>
        <v>276</v>
      </c>
      <c r="O85" s="358">
        <f t="shared" si="93"/>
        <v>0</v>
      </c>
      <c r="P85" s="358">
        <f t="shared" si="93"/>
        <v>0</v>
      </c>
      <c r="Q85" s="358">
        <f t="shared" si="75"/>
        <v>276</v>
      </c>
      <c r="R85" s="358">
        <f t="shared" si="94"/>
        <v>276</v>
      </c>
      <c r="S85" s="358">
        <f t="shared" si="94"/>
        <v>0</v>
      </c>
      <c r="T85" s="358">
        <f t="shared" si="94"/>
        <v>0</v>
      </c>
    </row>
    <row r="86" spans="1:20">
      <c r="A86" s="335"/>
      <c r="B86" s="347" t="s">
        <v>152</v>
      </c>
      <c r="C86" s="347" t="s">
        <v>153</v>
      </c>
      <c r="D86" s="292" t="s">
        <v>154</v>
      </c>
      <c r="E86" s="260">
        <f t="shared" si="21"/>
        <v>63810</v>
      </c>
      <c r="F86" s="260">
        <v>43810</v>
      </c>
      <c r="G86" s="260">
        <f t="shared" ref="G86:H86" si="95">G87+G88+G89+G90+G91</f>
        <v>0</v>
      </c>
      <c r="H86" s="260">
        <f t="shared" si="95"/>
        <v>20000</v>
      </c>
      <c r="I86" s="260">
        <f t="shared" si="73"/>
        <v>65500</v>
      </c>
      <c r="J86" s="260">
        <v>45000</v>
      </c>
      <c r="K86" s="260">
        <f t="shared" ref="K86:L86" si="96">K87+K88+K89+K90+K91</f>
        <v>0</v>
      </c>
      <c r="L86" s="260">
        <f t="shared" si="96"/>
        <v>20500</v>
      </c>
      <c r="M86" s="260">
        <f t="shared" si="74"/>
        <v>68500</v>
      </c>
      <c r="N86" s="260">
        <v>47500</v>
      </c>
      <c r="O86" s="260">
        <f t="shared" ref="O86:P86" si="97">O87+O88+O89+O90+O91</f>
        <v>0</v>
      </c>
      <c r="P86" s="260">
        <f t="shared" si="97"/>
        <v>21000</v>
      </c>
      <c r="Q86" s="260">
        <f t="shared" si="75"/>
        <v>75500</v>
      </c>
      <c r="R86" s="260">
        <v>53500</v>
      </c>
      <c r="S86" s="260">
        <f t="shared" ref="S86:T86" si="98">S87+S88+S89+S90+S91</f>
        <v>0</v>
      </c>
      <c r="T86" s="260">
        <f t="shared" si="98"/>
        <v>22000</v>
      </c>
    </row>
    <row r="87" spans="1:20" ht="42.75">
      <c r="A87" s="335" t="s">
        <v>106</v>
      </c>
      <c r="B87" s="324"/>
      <c r="C87" s="324" t="s">
        <v>155</v>
      </c>
      <c r="D87" s="276" t="s">
        <v>156</v>
      </c>
      <c r="E87" s="328">
        <f t="shared" si="21"/>
        <v>39500</v>
      </c>
      <c r="F87" s="334">
        <v>19500</v>
      </c>
      <c r="G87" s="334"/>
      <c r="H87" s="334">
        <v>20000</v>
      </c>
      <c r="I87" s="328">
        <f t="shared" si="73"/>
        <v>41500</v>
      </c>
      <c r="J87" s="334">
        <v>21000</v>
      </c>
      <c r="K87" s="334"/>
      <c r="L87" s="334">
        <v>20500</v>
      </c>
      <c r="M87" s="328">
        <f t="shared" si="74"/>
        <v>44000</v>
      </c>
      <c r="N87" s="334">
        <v>23000</v>
      </c>
      <c r="O87" s="334"/>
      <c r="P87" s="334">
        <v>21000</v>
      </c>
      <c r="Q87" s="328">
        <f t="shared" si="75"/>
        <v>49500</v>
      </c>
      <c r="R87" s="334">
        <v>27500</v>
      </c>
      <c r="S87" s="334"/>
      <c r="T87" s="334">
        <v>22000</v>
      </c>
    </row>
    <row r="88" spans="1:20" ht="42.75">
      <c r="A88" s="335" t="s">
        <v>106</v>
      </c>
      <c r="B88" s="324"/>
      <c r="C88" s="324" t="s">
        <v>157</v>
      </c>
      <c r="D88" s="276" t="s">
        <v>158</v>
      </c>
      <c r="E88" s="328">
        <f t="shared" si="21"/>
        <v>20000</v>
      </c>
      <c r="F88" s="334">
        <v>20000</v>
      </c>
      <c r="G88" s="334"/>
      <c r="H88" s="334"/>
      <c r="I88" s="328">
        <f t="shared" si="73"/>
        <v>20000</v>
      </c>
      <c r="J88" s="334">
        <v>20000</v>
      </c>
      <c r="K88" s="334"/>
      <c r="L88" s="334"/>
      <c r="M88" s="328">
        <f t="shared" si="74"/>
        <v>20500</v>
      </c>
      <c r="N88" s="334">
        <v>20500</v>
      </c>
      <c r="O88" s="334"/>
      <c r="P88" s="334"/>
      <c r="Q88" s="328">
        <f t="shared" si="75"/>
        <v>22000</v>
      </c>
      <c r="R88" s="334">
        <v>22000</v>
      </c>
      <c r="S88" s="334"/>
      <c r="T88" s="334"/>
    </row>
    <row r="89" spans="1:20">
      <c r="A89" s="335" t="s">
        <v>106</v>
      </c>
      <c r="B89" s="324"/>
      <c r="C89" s="324" t="s">
        <v>159</v>
      </c>
      <c r="D89" s="276" t="s">
        <v>160</v>
      </c>
      <c r="E89" s="328">
        <f t="shared" si="21"/>
        <v>3000</v>
      </c>
      <c r="F89" s="334">
        <v>3000</v>
      </c>
      <c r="G89" s="334"/>
      <c r="H89" s="334"/>
      <c r="I89" s="328">
        <f t="shared" si="73"/>
        <v>3000</v>
      </c>
      <c r="J89" s="334">
        <v>3000</v>
      </c>
      <c r="K89" s="334"/>
      <c r="L89" s="334"/>
      <c r="M89" s="328">
        <f t="shared" si="74"/>
        <v>3000</v>
      </c>
      <c r="N89" s="334">
        <v>3000</v>
      </c>
      <c r="O89" s="334"/>
      <c r="P89" s="334"/>
      <c r="Q89" s="328">
        <f t="shared" si="75"/>
        <v>3000</v>
      </c>
      <c r="R89" s="334">
        <v>3000</v>
      </c>
      <c r="S89" s="334"/>
      <c r="T89" s="334"/>
    </row>
    <row r="90" spans="1:20">
      <c r="A90" s="335" t="s">
        <v>106</v>
      </c>
      <c r="B90" s="324"/>
      <c r="C90" s="324" t="s">
        <v>161</v>
      </c>
      <c r="D90" s="276" t="s">
        <v>162</v>
      </c>
      <c r="E90" s="328">
        <f t="shared" si="21"/>
        <v>1190</v>
      </c>
      <c r="F90" s="334">
        <v>1190</v>
      </c>
      <c r="G90" s="334"/>
      <c r="H90" s="334"/>
      <c r="I90" s="328">
        <f t="shared" si="73"/>
        <v>1000</v>
      </c>
      <c r="J90" s="334">
        <v>1000</v>
      </c>
      <c r="K90" s="334"/>
      <c r="L90" s="334"/>
      <c r="M90" s="328">
        <f t="shared" si="74"/>
        <v>1000</v>
      </c>
      <c r="N90" s="334">
        <v>1000</v>
      </c>
      <c r="O90" s="334"/>
      <c r="P90" s="334"/>
      <c r="Q90" s="328">
        <f t="shared" si="75"/>
        <v>1000</v>
      </c>
      <c r="R90" s="334">
        <v>1000</v>
      </c>
      <c r="S90" s="334"/>
      <c r="T90" s="334"/>
    </row>
    <row r="91" spans="1:20" ht="28.5">
      <c r="A91" s="335" t="s">
        <v>106</v>
      </c>
      <c r="B91" s="324"/>
      <c r="C91" s="324" t="s">
        <v>163</v>
      </c>
      <c r="D91" s="276" t="s">
        <v>164</v>
      </c>
      <c r="E91" s="328">
        <f t="shared" si="21"/>
        <v>120</v>
      </c>
      <c r="F91" s="348">
        <v>120</v>
      </c>
      <c r="G91" s="334"/>
      <c r="H91" s="334"/>
      <c r="I91" s="328">
        <f t="shared" si="73"/>
        <v>0</v>
      </c>
      <c r="J91" s="348">
        <v>0</v>
      </c>
      <c r="K91" s="334"/>
      <c r="L91" s="334"/>
      <c r="M91" s="328">
        <f t="shared" si="74"/>
        <v>0</v>
      </c>
      <c r="N91" s="348">
        <v>0</v>
      </c>
      <c r="O91" s="334"/>
      <c r="P91" s="334"/>
      <c r="Q91" s="328">
        <f t="shared" si="75"/>
        <v>0</v>
      </c>
      <c r="R91" s="348">
        <v>0</v>
      </c>
      <c r="S91" s="334"/>
      <c r="T91" s="334"/>
    </row>
    <row r="92" spans="1:20" ht="42.75">
      <c r="A92" s="335"/>
      <c r="B92" s="324" t="s">
        <v>165</v>
      </c>
      <c r="C92" s="324" t="s">
        <v>166</v>
      </c>
      <c r="D92" s="259" t="s">
        <v>167</v>
      </c>
      <c r="E92" s="328">
        <f t="shared" si="21"/>
        <v>190</v>
      </c>
      <c r="F92" s="328">
        <v>190</v>
      </c>
      <c r="G92" s="328"/>
      <c r="H92" s="328"/>
      <c r="I92" s="328">
        <f t="shared" si="73"/>
        <v>200</v>
      </c>
      <c r="J92" s="328">
        <v>200</v>
      </c>
      <c r="K92" s="328"/>
      <c r="L92" s="328"/>
      <c r="M92" s="328">
        <f t="shared" si="74"/>
        <v>200</v>
      </c>
      <c r="N92" s="328">
        <v>200</v>
      </c>
      <c r="O92" s="328"/>
      <c r="P92" s="328"/>
      <c r="Q92" s="328">
        <f t="shared" si="75"/>
        <v>200</v>
      </c>
      <c r="R92" s="328">
        <v>200</v>
      </c>
      <c r="S92" s="328"/>
      <c r="T92" s="328"/>
    </row>
    <row r="93" spans="1:20" ht="28.5">
      <c r="A93" s="335"/>
      <c r="B93" s="324" t="s">
        <v>168</v>
      </c>
      <c r="C93" s="324" t="s">
        <v>169</v>
      </c>
      <c r="D93" s="259" t="s">
        <v>170</v>
      </c>
      <c r="E93" s="262">
        <f t="shared" si="21"/>
        <v>6211</v>
      </c>
      <c r="F93" s="262">
        <v>6099</v>
      </c>
      <c r="G93" s="262">
        <f t="shared" ref="G93:T93" si="99">G97+G98</f>
        <v>0</v>
      </c>
      <c r="H93" s="262">
        <f t="shared" si="99"/>
        <v>112</v>
      </c>
      <c r="I93" s="262">
        <f t="shared" si="73"/>
        <v>6726</v>
      </c>
      <c r="J93" s="262">
        <v>6600</v>
      </c>
      <c r="K93" s="262">
        <f t="shared" si="99"/>
        <v>0</v>
      </c>
      <c r="L93" s="262">
        <f t="shared" si="99"/>
        <v>126</v>
      </c>
      <c r="M93" s="262">
        <f t="shared" si="74"/>
        <v>6900</v>
      </c>
      <c r="N93" s="262">
        <v>6700</v>
      </c>
      <c r="O93" s="262">
        <f t="shared" si="99"/>
        <v>0</v>
      </c>
      <c r="P93" s="262">
        <f t="shared" si="99"/>
        <v>200</v>
      </c>
      <c r="Q93" s="262">
        <f t="shared" si="75"/>
        <v>7020</v>
      </c>
      <c r="R93" s="262">
        <v>6800</v>
      </c>
      <c r="S93" s="262">
        <f t="shared" si="99"/>
        <v>0</v>
      </c>
      <c r="T93" s="262">
        <f t="shared" si="99"/>
        <v>220</v>
      </c>
    </row>
    <row r="94" spans="1:20" s="363" customFormat="1" ht="22.15" customHeight="1">
      <c r="A94" s="246"/>
      <c r="B94" s="255"/>
      <c r="C94" s="255" t="s">
        <v>354</v>
      </c>
      <c r="D94" s="258" t="s">
        <v>16</v>
      </c>
      <c r="E94" s="359">
        <f t="shared" si="21"/>
        <v>287</v>
      </c>
      <c r="F94" s="359">
        <f t="shared" ref="F94:H94" si="100">F95+F96</f>
        <v>287</v>
      </c>
      <c r="G94" s="359">
        <f t="shared" si="100"/>
        <v>0</v>
      </c>
      <c r="H94" s="359">
        <f t="shared" si="100"/>
        <v>0</v>
      </c>
      <c r="I94" s="359">
        <f t="shared" si="73"/>
        <v>287</v>
      </c>
      <c r="J94" s="359">
        <f t="shared" ref="J94:L94" si="101">J95+J96</f>
        <v>287</v>
      </c>
      <c r="K94" s="359">
        <f t="shared" si="101"/>
        <v>0</v>
      </c>
      <c r="L94" s="359">
        <f t="shared" si="101"/>
        <v>0</v>
      </c>
      <c r="M94" s="359">
        <f t="shared" si="74"/>
        <v>287</v>
      </c>
      <c r="N94" s="359">
        <f t="shared" ref="N94:P94" si="102">N95+N96</f>
        <v>287</v>
      </c>
      <c r="O94" s="359">
        <f t="shared" si="102"/>
        <v>0</v>
      </c>
      <c r="P94" s="359">
        <f t="shared" si="102"/>
        <v>0</v>
      </c>
      <c r="Q94" s="359">
        <f t="shared" si="75"/>
        <v>287</v>
      </c>
      <c r="R94" s="359">
        <f t="shared" ref="R94:T94" si="103">R95+R96</f>
        <v>287</v>
      </c>
      <c r="S94" s="359">
        <f t="shared" si="103"/>
        <v>0</v>
      </c>
      <c r="T94" s="359">
        <f t="shared" si="103"/>
        <v>0</v>
      </c>
    </row>
    <row r="95" spans="1:20" s="363" customFormat="1" ht="23.45" customHeight="1">
      <c r="A95" s="246"/>
      <c r="B95" s="255"/>
      <c r="C95" s="255" t="s">
        <v>354</v>
      </c>
      <c r="D95" s="258" t="s">
        <v>17</v>
      </c>
      <c r="E95" s="359">
        <f t="shared" si="21"/>
        <v>11</v>
      </c>
      <c r="F95" s="359">
        <v>11</v>
      </c>
      <c r="G95" s="359">
        <v>0</v>
      </c>
      <c r="H95" s="359">
        <v>0</v>
      </c>
      <c r="I95" s="359">
        <f t="shared" si="73"/>
        <v>11</v>
      </c>
      <c r="J95" s="359">
        <v>11</v>
      </c>
      <c r="K95" s="359">
        <v>0</v>
      </c>
      <c r="L95" s="359">
        <v>0</v>
      </c>
      <c r="M95" s="359">
        <f t="shared" si="74"/>
        <v>11</v>
      </c>
      <c r="N95" s="359">
        <v>11</v>
      </c>
      <c r="O95" s="359">
        <v>0</v>
      </c>
      <c r="P95" s="359">
        <v>0</v>
      </c>
      <c r="Q95" s="359">
        <f t="shared" si="75"/>
        <v>11</v>
      </c>
      <c r="R95" s="359">
        <v>11</v>
      </c>
      <c r="S95" s="359">
        <v>0</v>
      </c>
      <c r="T95" s="359">
        <v>0</v>
      </c>
    </row>
    <row r="96" spans="1:20" s="363" customFormat="1" ht="23.45" customHeight="1">
      <c r="A96" s="246"/>
      <c r="B96" s="255"/>
      <c r="C96" s="255" t="s">
        <v>354</v>
      </c>
      <c r="D96" s="258" t="s">
        <v>18</v>
      </c>
      <c r="E96" s="359">
        <f t="shared" si="21"/>
        <v>276</v>
      </c>
      <c r="F96" s="359">
        <v>276</v>
      </c>
      <c r="G96" s="359">
        <v>0</v>
      </c>
      <c r="H96" s="359">
        <v>0</v>
      </c>
      <c r="I96" s="359">
        <f t="shared" si="73"/>
        <v>276</v>
      </c>
      <c r="J96" s="359">
        <v>276</v>
      </c>
      <c r="K96" s="359">
        <v>0</v>
      </c>
      <c r="L96" s="359">
        <v>0</v>
      </c>
      <c r="M96" s="359">
        <f t="shared" si="74"/>
        <v>276</v>
      </c>
      <c r="N96" s="359">
        <v>276</v>
      </c>
      <c r="O96" s="359">
        <v>0</v>
      </c>
      <c r="P96" s="359">
        <v>0</v>
      </c>
      <c r="Q96" s="359">
        <f t="shared" si="75"/>
        <v>276</v>
      </c>
      <c r="R96" s="359">
        <v>276</v>
      </c>
      <c r="S96" s="359">
        <v>0</v>
      </c>
      <c r="T96" s="359">
        <v>0</v>
      </c>
    </row>
    <row r="97" spans="1:20">
      <c r="A97" s="335"/>
      <c r="B97" s="324"/>
      <c r="C97" s="324" t="s">
        <v>171</v>
      </c>
      <c r="D97" s="294" t="s">
        <v>172</v>
      </c>
      <c r="E97" s="325">
        <f t="shared" si="21"/>
        <v>5899</v>
      </c>
      <c r="F97" s="349">
        <v>5899</v>
      </c>
      <c r="G97" s="348"/>
      <c r="H97" s="348"/>
      <c r="I97" s="325">
        <f t="shared" si="73"/>
        <v>6400</v>
      </c>
      <c r="J97" s="349">
        <v>6400</v>
      </c>
      <c r="K97" s="348"/>
      <c r="L97" s="348"/>
      <c r="M97" s="325">
        <f t="shared" si="74"/>
        <v>6500</v>
      </c>
      <c r="N97" s="349">
        <v>6500</v>
      </c>
      <c r="O97" s="348"/>
      <c r="P97" s="348"/>
      <c r="Q97" s="325">
        <f t="shared" si="75"/>
        <v>6600</v>
      </c>
      <c r="R97" s="349">
        <v>6600</v>
      </c>
      <c r="S97" s="348"/>
      <c r="T97" s="348"/>
    </row>
    <row r="98" spans="1:20" ht="28.5">
      <c r="A98" s="335"/>
      <c r="B98" s="324"/>
      <c r="C98" s="324" t="s">
        <v>173</v>
      </c>
      <c r="D98" s="294" t="s">
        <v>174</v>
      </c>
      <c r="E98" s="325">
        <f t="shared" si="21"/>
        <v>312</v>
      </c>
      <c r="F98" s="348">
        <v>200</v>
      </c>
      <c r="G98" s="348"/>
      <c r="H98" s="348">
        <v>112</v>
      </c>
      <c r="I98" s="325">
        <f t="shared" si="73"/>
        <v>326</v>
      </c>
      <c r="J98" s="348">
        <v>200</v>
      </c>
      <c r="K98" s="348"/>
      <c r="L98" s="348">
        <v>126</v>
      </c>
      <c r="M98" s="325">
        <f t="shared" si="74"/>
        <v>400</v>
      </c>
      <c r="N98" s="348">
        <v>200</v>
      </c>
      <c r="O98" s="348"/>
      <c r="P98" s="348">
        <v>200</v>
      </c>
      <c r="Q98" s="325">
        <f t="shared" si="75"/>
        <v>420</v>
      </c>
      <c r="R98" s="348">
        <v>200</v>
      </c>
      <c r="S98" s="348"/>
      <c r="T98" s="348">
        <v>220</v>
      </c>
    </row>
    <row r="99" spans="1:20">
      <c r="A99" s="319"/>
      <c r="B99" s="330" t="s">
        <v>45</v>
      </c>
      <c r="C99" s="330" t="s">
        <v>175</v>
      </c>
      <c r="D99" s="252" t="s">
        <v>46</v>
      </c>
      <c r="E99" s="253">
        <f t="shared" si="21"/>
        <v>463048</v>
      </c>
      <c r="F99" s="253">
        <f>F103+F115+F124+F132+F128</f>
        <v>163048</v>
      </c>
      <c r="G99" s="253">
        <f>G103+G115+G124+G132+G128</f>
        <v>0</v>
      </c>
      <c r="H99" s="253">
        <f>H103+H115+H124+H132+H128</f>
        <v>300000</v>
      </c>
      <c r="I99" s="253">
        <f t="shared" si="73"/>
        <v>443398</v>
      </c>
      <c r="J99" s="253">
        <f>J103+J115+J124+J132+J128</f>
        <v>143398</v>
      </c>
      <c r="K99" s="253">
        <f>K103+K115+K124+K132+K128</f>
        <v>0</v>
      </c>
      <c r="L99" s="253">
        <f>L103+L115+L124+L132+L128</f>
        <v>300000</v>
      </c>
      <c r="M99" s="253">
        <f t="shared" si="74"/>
        <v>451398</v>
      </c>
      <c r="N99" s="253">
        <f>N103+N115+N124+N132+N128</f>
        <v>151398</v>
      </c>
      <c r="O99" s="253">
        <f>O103+O115+O124+O132+O128</f>
        <v>0</v>
      </c>
      <c r="P99" s="253">
        <f>P103+P115+P124+P132+P128</f>
        <v>300000</v>
      </c>
      <c r="Q99" s="253">
        <f t="shared" si="75"/>
        <v>457998</v>
      </c>
      <c r="R99" s="253">
        <f>R103+R115+R124+R132+R128</f>
        <v>157998</v>
      </c>
      <c r="S99" s="253">
        <f>S103+S115+S124+S132+S128</f>
        <v>0</v>
      </c>
      <c r="T99" s="253">
        <f>T103+T115+T124+T132+T128</f>
        <v>300000</v>
      </c>
    </row>
    <row r="100" spans="1:20" s="363" customFormat="1" ht="21" customHeight="1">
      <c r="A100" s="246"/>
      <c r="B100" s="266"/>
      <c r="C100" s="267" t="s">
        <v>354</v>
      </c>
      <c r="D100" s="254" t="s">
        <v>16</v>
      </c>
      <c r="E100" s="358">
        <f t="shared" si="21"/>
        <v>1416</v>
      </c>
      <c r="F100" s="358">
        <f>F104+F129</f>
        <v>1416</v>
      </c>
      <c r="G100" s="358">
        <f t="shared" ref="G100:H100" si="104">G104+G129</f>
        <v>0</v>
      </c>
      <c r="H100" s="358">
        <f t="shared" si="104"/>
        <v>0</v>
      </c>
      <c r="I100" s="358">
        <f t="shared" si="73"/>
        <v>1416</v>
      </c>
      <c r="J100" s="358">
        <f>J104+J129</f>
        <v>1416</v>
      </c>
      <c r="K100" s="358">
        <f t="shared" ref="K100:L100" si="105">K104+K129</f>
        <v>0</v>
      </c>
      <c r="L100" s="358">
        <f t="shared" si="105"/>
        <v>0</v>
      </c>
      <c r="M100" s="358">
        <f t="shared" si="74"/>
        <v>1416</v>
      </c>
      <c r="N100" s="358">
        <f>N104+N129</f>
        <v>1416</v>
      </c>
      <c r="O100" s="358">
        <f t="shared" ref="O100:P100" si="106">O104+O129</f>
        <v>0</v>
      </c>
      <c r="P100" s="358">
        <f t="shared" si="106"/>
        <v>0</v>
      </c>
      <c r="Q100" s="358">
        <f t="shared" si="75"/>
        <v>1416</v>
      </c>
      <c r="R100" s="358">
        <f>R104+R129</f>
        <v>1416</v>
      </c>
      <c r="S100" s="358">
        <f t="shared" ref="S100:T100" si="107">S104+S129</f>
        <v>0</v>
      </c>
      <c r="T100" s="358">
        <f t="shared" si="107"/>
        <v>0</v>
      </c>
    </row>
    <row r="101" spans="1:20" s="363" customFormat="1" ht="21" customHeight="1">
      <c r="A101" s="246"/>
      <c r="B101" s="266"/>
      <c r="C101" s="267" t="s">
        <v>354</v>
      </c>
      <c r="D101" s="254" t="s">
        <v>17</v>
      </c>
      <c r="E101" s="358">
        <f t="shared" si="21"/>
        <v>154</v>
      </c>
      <c r="F101" s="358">
        <f t="shared" ref="F101:H102" si="108">F105+F130</f>
        <v>154</v>
      </c>
      <c r="G101" s="358">
        <f t="shared" si="108"/>
        <v>0</v>
      </c>
      <c r="H101" s="358">
        <f t="shared" si="108"/>
        <v>0</v>
      </c>
      <c r="I101" s="358">
        <f t="shared" si="73"/>
        <v>154</v>
      </c>
      <c r="J101" s="358">
        <f t="shared" ref="J101:L102" si="109">J105+J130</f>
        <v>154</v>
      </c>
      <c r="K101" s="358">
        <f t="shared" si="109"/>
        <v>0</v>
      </c>
      <c r="L101" s="358">
        <f t="shared" si="109"/>
        <v>0</v>
      </c>
      <c r="M101" s="358">
        <f t="shared" si="74"/>
        <v>154</v>
      </c>
      <c r="N101" s="358">
        <f t="shared" ref="N101:P102" si="110">N105+N130</f>
        <v>154</v>
      </c>
      <c r="O101" s="358">
        <f t="shared" si="110"/>
        <v>0</v>
      </c>
      <c r="P101" s="358">
        <f t="shared" si="110"/>
        <v>0</v>
      </c>
      <c r="Q101" s="358">
        <f t="shared" si="75"/>
        <v>154</v>
      </c>
      <c r="R101" s="358">
        <f t="shared" ref="R101:T102" si="111">R105+R130</f>
        <v>154</v>
      </c>
      <c r="S101" s="358">
        <f t="shared" si="111"/>
        <v>0</v>
      </c>
      <c r="T101" s="358">
        <f t="shared" si="111"/>
        <v>0</v>
      </c>
    </row>
    <row r="102" spans="1:20" s="363" customFormat="1" ht="24" customHeight="1">
      <c r="A102" s="263"/>
      <c r="B102" s="267"/>
      <c r="C102" s="267" t="s">
        <v>354</v>
      </c>
      <c r="D102" s="254" t="s">
        <v>18</v>
      </c>
      <c r="E102" s="358">
        <f t="shared" si="21"/>
        <v>1262</v>
      </c>
      <c r="F102" s="358">
        <f t="shared" si="108"/>
        <v>1262</v>
      </c>
      <c r="G102" s="358">
        <f t="shared" si="108"/>
        <v>0</v>
      </c>
      <c r="H102" s="358">
        <f t="shared" si="108"/>
        <v>0</v>
      </c>
      <c r="I102" s="358">
        <f t="shared" si="73"/>
        <v>1262</v>
      </c>
      <c r="J102" s="358">
        <f t="shared" si="109"/>
        <v>1262</v>
      </c>
      <c r="K102" s="358">
        <f t="shared" si="109"/>
        <v>0</v>
      </c>
      <c r="L102" s="358">
        <f t="shared" si="109"/>
        <v>0</v>
      </c>
      <c r="M102" s="358">
        <f t="shared" si="74"/>
        <v>1262</v>
      </c>
      <c r="N102" s="358">
        <f t="shared" si="110"/>
        <v>1262</v>
      </c>
      <c r="O102" s="358">
        <f t="shared" si="110"/>
        <v>0</v>
      </c>
      <c r="P102" s="358">
        <f t="shared" si="110"/>
        <v>0</v>
      </c>
      <c r="Q102" s="358">
        <f t="shared" si="75"/>
        <v>1262</v>
      </c>
      <c r="R102" s="358">
        <f t="shared" si="111"/>
        <v>1262</v>
      </c>
      <c r="S102" s="358">
        <f t="shared" si="111"/>
        <v>0</v>
      </c>
      <c r="T102" s="358">
        <f t="shared" si="111"/>
        <v>0</v>
      </c>
    </row>
    <row r="103" spans="1:20">
      <c r="A103" s="335"/>
      <c r="B103" s="324" t="s">
        <v>176</v>
      </c>
      <c r="C103" s="324" t="s">
        <v>177</v>
      </c>
      <c r="D103" s="259" t="s">
        <v>178</v>
      </c>
      <c r="E103" s="262">
        <f t="shared" si="21"/>
        <v>15950</v>
      </c>
      <c r="F103" s="262">
        <v>12000</v>
      </c>
      <c r="G103" s="262">
        <f t="shared" ref="G103:T103" si="112">SUM(G107:G114)</f>
        <v>0</v>
      </c>
      <c r="H103" s="262">
        <f t="shared" si="112"/>
        <v>3950</v>
      </c>
      <c r="I103" s="262">
        <f t="shared" si="73"/>
        <v>15950</v>
      </c>
      <c r="J103" s="262">
        <v>12000</v>
      </c>
      <c r="K103" s="262">
        <f t="shared" si="112"/>
        <v>0</v>
      </c>
      <c r="L103" s="262">
        <f t="shared" si="112"/>
        <v>3950</v>
      </c>
      <c r="M103" s="262">
        <f t="shared" si="74"/>
        <v>15900</v>
      </c>
      <c r="N103" s="262">
        <v>11950</v>
      </c>
      <c r="O103" s="262">
        <f t="shared" si="112"/>
        <v>0</v>
      </c>
      <c r="P103" s="262">
        <f t="shared" si="112"/>
        <v>3950</v>
      </c>
      <c r="Q103" s="262">
        <f t="shared" si="75"/>
        <v>15900</v>
      </c>
      <c r="R103" s="262">
        <v>11950</v>
      </c>
      <c r="S103" s="262">
        <f t="shared" si="112"/>
        <v>0</v>
      </c>
      <c r="T103" s="262">
        <f t="shared" si="112"/>
        <v>3950</v>
      </c>
    </row>
    <row r="104" spans="1:20" s="363" customFormat="1" ht="22.15" customHeight="1">
      <c r="A104" s="246"/>
      <c r="B104" s="255"/>
      <c r="C104" s="255" t="s">
        <v>354</v>
      </c>
      <c r="D104" s="258" t="s">
        <v>16</v>
      </c>
      <c r="E104" s="359">
        <f t="shared" si="21"/>
        <v>1343</v>
      </c>
      <c r="F104" s="359">
        <f t="shared" ref="F104:H104" si="113">F105+F106</f>
        <v>1343</v>
      </c>
      <c r="G104" s="359">
        <f t="shared" si="113"/>
        <v>0</v>
      </c>
      <c r="H104" s="359">
        <f t="shared" si="113"/>
        <v>0</v>
      </c>
      <c r="I104" s="359">
        <f t="shared" si="73"/>
        <v>1343</v>
      </c>
      <c r="J104" s="359">
        <f t="shared" ref="J104:L104" si="114">J105+J106</f>
        <v>1343</v>
      </c>
      <c r="K104" s="359">
        <f t="shared" si="114"/>
        <v>0</v>
      </c>
      <c r="L104" s="359">
        <f t="shared" si="114"/>
        <v>0</v>
      </c>
      <c r="M104" s="359">
        <f t="shared" si="74"/>
        <v>1343</v>
      </c>
      <c r="N104" s="359">
        <f t="shared" ref="N104:P104" si="115">N105+N106</f>
        <v>1343</v>
      </c>
      <c r="O104" s="359">
        <f t="shared" si="115"/>
        <v>0</v>
      </c>
      <c r="P104" s="359">
        <f t="shared" si="115"/>
        <v>0</v>
      </c>
      <c r="Q104" s="359">
        <f t="shared" si="75"/>
        <v>1343</v>
      </c>
      <c r="R104" s="359">
        <f t="shared" ref="R104:T104" si="116">R105+R106</f>
        <v>1343</v>
      </c>
      <c r="S104" s="359">
        <f t="shared" si="116"/>
        <v>0</v>
      </c>
      <c r="T104" s="359">
        <f t="shared" si="116"/>
        <v>0</v>
      </c>
    </row>
    <row r="105" spans="1:20" s="363" customFormat="1" ht="23.45" customHeight="1">
      <c r="A105" s="246"/>
      <c r="B105" s="255"/>
      <c r="C105" s="255" t="s">
        <v>354</v>
      </c>
      <c r="D105" s="258" t="s">
        <v>17</v>
      </c>
      <c r="E105" s="359">
        <f t="shared" si="21"/>
        <v>143</v>
      </c>
      <c r="F105" s="359">
        <v>143</v>
      </c>
      <c r="G105" s="359">
        <v>0</v>
      </c>
      <c r="H105" s="359">
        <v>0</v>
      </c>
      <c r="I105" s="359">
        <f t="shared" si="73"/>
        <v>143</v>
      </c>
      <c r="J105" s="359">
        <v>143</v>
      </c>
      <c r="K105" s="359">
        <v>0</v>
      </c>
      <c r="L105" s="359">
        <v>0</v>
      </c>
      <c r="M105" s="359">
        <f t="shared" si="74"/>
        <v>143</v>
      </c>
      <c r="N105" s="359">
        <v>143</v>
      </c>
      <c r="O105" s="359">
        <v>0</v>
      </c>
      <c r="P105" s="359">
        <v>0</v>
      </c>
      <c r="Q105" s="359">
        <f t="shared" si="75"/>
        <v>143</v>
      </c>
      <c r="R105" s="359">
        <v>143</v>
      </c>
      <c r="S105" s="359">
        <v>0</v>
      </c>
      <c r="T105" s="359">
        <v>0</v>
      </c>
    </row>
    <row r="106" spans="1:20" s="363" customFormat="1" ht="23.45" customHeight="1">
      <c r="A106" s="246"/>
      <c r="B106" s="255"/>
      <c r="C106" s="255" t="s">
        <v>354</v>
      </c>
      <c r="D106" s="258" t="s">
        <v>18</v>
      </c>
      <c r="E106" s="359">
        <f t="shared" si="21"/>
        <v>1200</v>
      </c>
      <c r="F106" s="359">
        <v>1200</v>
      </c>
      <c r="G106" s="359">
        <v>0</v>
      </c>
      <c r="H106" s="359">
        <v>0</v>
      </c>
      <c r="I106" s="359">
        <f t="shared" si="73"/>
        <v>1200</v>
      </c>
      <c r="J106" s="359">
        <v>1200</v>
      </c>
      <c r="K106" s="359">
        <v>0</v>
      </c>
      <c r="L106" s="359">
        <v>0</v>
      </c>
      <c r="M106" s="359">
        <f t="shared" si="74"/>
        <v>1200</v>
      </c>
      <c r="N106" s="359">
        <v>1200</v>
      </c>
      <c r="O106" s="359">
        <v>0</v>
      </c>
      <c r="P106" s="359">
        <v>0</v>
      </c>
      <c r="Q106" s="359">
        <f t="shared" si="75"/>
        <v>1200</v>
      </c>
      <c r="R106" s="359">
        <v>1200</v>
      </c>
      <c r="S106" s="359">
        <v>0</v>
      </c>
      <c r="T106" s="359">
        <v>0</v>
      </c>
    </row>
    <row r="107" spans="1:20">
      <c r="A107" s="335"/>
      <c r="B107" s="324"/>
      <c r="C107" s="324" t="s">
        <v>179</v>
      </c>
      <c r="D107" s="294" t="s">
        <v>180</v>
      </c>
      <c r="E107" s="328">
        <f t="shared" si="21"/>
        <v>2200</v>
      </c>
      <c r="F107" s="334">
        <v>2200</v>
      </c>
      <c r="G107" s="334"/>
      <c r="H107" s="334"/>
      <c r="I107" s="328">
        <f t="shared" si="73"/>
        <v>2200</v>
      </c>
      <c r="J107" s="334">
        <v>2200</v>
      </c>
      <c r="K107" s="334"/>
      <c r="L107" s="334"/>
      <c r="M107" s="328">
        <f t="shared" si="74"/>
        <v>2200</v>
      </c>
      <c r="N107" s="334">
        <v>2200</v>
      </c>
      <c r="O107" s="334"/>
      <c r="P107" s="334"/>
      <c r="Q107" s="328">
        <f t="shared" si="75"/>
        <v>2200</v>
      </c>
      <c r="R107" s="334">
        <v>2200</v>
      </c>
      <c r="S107" s="334"/>
      <c r="T107" s="334"/>
    </row>
    <row r="108" spans="1:20">
      <c r="A108" s="335"/>
      <c r="B108" s="324"/>
      <c r="C108" s="324" t="s">
        <v>181</v>
      </c>
      <c r="D108" s="294" t="s">
        <v>182</v>
      </c>
      <c r="E108" s="328">
        <f t="shared" si="21"/>
        <v>4300</v>
      </c>
      <c r="F108" s="334">
        <v>4300</v>
      </c>
      <c r="G108" s="334"/>
      <c r="H108" s="334"/>
      <c r="I108" s="328">
        <f t="shared" si="73"/>
        <v>4300</v>
      </c>
      <c r="J108" s="334">
        <v>4300</v>
      </c>
      <c r="K108" s="334"/>
      <c r="L108" s="334"/>
      <c r="M108" s="328">
        <f t="shared" si="74"/>
        <v>4300</v>
      </c>
      <c r="N108" s="334">
        <v>4300</v>
      </c>
      <c r="O108" s="334"/>
      <c r="P108" s="334"/>
      <c r="Q108" s="328">
        <f t="shared" si="75"/>
        <v>4300</v>
      </c>
      <c r="R108" s="334">
        <v>4300</v>
      </c>
      <c r="S108" s="334"/>
      <c r="T108" s="334"/>
    </row>
    <row r="109" spans="1:20">
      <c r="A109" s="335"/>
      <c r="B109" s="324"/>
      <c r="C109" s="324" t="s">
        <v>183</v>
      </c>
      <c r="D109" s="294" t="s">
        <v>184</v>
      </c>
      <c r="E109" s="328">
        <f t="shared" si="21"/>
        <v>400</v>
      </c>
      <c r="F109" s="334">
        <v>400</v>
      </c>
      <c r="G109" s="334"/>
      <c r="H109" s="334"/>
      <c r="I109" s="328">
        <f t="shared" si="73"/>
        <v>400</v>
      </c>
      <c r="J109" s="334">
        <v>400</v>
      </c>
      <c r="K109" s="334"/>
      <c r="L109" s="334"/>
      <c r="M109" s="328">
        <f t="shared" si="74"/>
        <v>400</v>
      </c>
      <c r="N109" s="334">
        <v>400</v>
      </c>
      <c r="O109" s="334"/>
      <c r="P109" s="334"/>
      <c r="Q109" s="328">
        <f t="shared" si="75"/>
        <v>400</v>
      </c>
      <c r="R109" s="334">
        <v>400</v>
      </c>
      <c r="S109" s="334"/>
      <c r="T109" s="334"/>
    </row>
    <row r="110" spans="1:20">
      <c r="A110" s="335"/>
      <c r="B110" s="324"/>
      <c r="C110" s="324" t="s">
        <v>185</v>
      </c>
      <c r="D110" s="294" t="s">
        <v>186</v>
      </c>
      <c r="E110" s="328">
        <f t="shared" si="21"/>
        <v>800</v>
      </c>
      <c r="F110" s="334">
        <v>800</v>
      </c>
      <c r="G110" s="334"/>
      <c r="H110" s="334"/>
      <c r="I110" s="328">
        <f t="shared" si="73"/>
        <v>800</v>
      </c>
      <c r="J110" s="334">
        <v>800</v>
      </c>
      <c r="K110" s="334"/>
      <c r="L110" s="334"/>
      <c r="M110" s="328">
        <f t="shared" si="74"/>
        <v>800</v>
      </c>
      <c r="N110" s="334">
        <v>800</v>
      </c>
      <c r="O110" s="334"/>
      <c r="P110" s="334"/>
      <c r="Q110" s="328">
        <f t="shared" si="75"/>
        <v>800</v>
      </c>
      <c r="R110" s="334">
        <v>800</v>
      </c>
      <c r="S110" s="334"/>
      <c r="T110" s="334"/>
    </row>
    <row r="111" spans="1:20">
      <c r="A111" s="335"/>
      <c r="B111" s="324"/>
      <c r="C111" s="324" t="s">
        <v>187</v>
      </c>
      <c r="D111" s="294" t="s">
        <v>188</v>
      </c>
      <c r="E111" s="328">
        <f t="shared" si="21"/>
        <v>100</v>
      </c>
      <c r="F111" s="334">
        <v>100</v>
      </c>
      <c r="G111" s="334"/>
      <c r="H111" s="334"/>
      <c r="I111" s="328">
        <f t="shared" si="73"/>
        <v>100</v>
      </c>
      <c r="J111" s="334">
        <v>100</v>
      </c>
      <c r="K111" s="334"/>
      <c r="L111" s="334"/>
      <c r="M111" s="328">
        <f t="shared" si="74"/>
        <v>100</v>
      </c>
      <c r="N111" s="334">
        <v>100</v>
      </c>
      <c r="O111" s="334"/>
      <c r="P111" s="334"/>
      <c r="Q111" s="328">
        <f t="shared" si="75"/>
        <v>100</v>
      </c>
      <c r="R111" s="334">
        <v>100</v>
      </c>
      <c r="S111" s="334"/>
      <c r="T111" s="334"/>
    </row>
    <row r="112" spans="1:20">
      <c r="A112" s="335"/>
      <c r="B112" s="324"/>
      <c r="C112" s="324" t="s">
        <v>189</v>
      </c>
      <c r="D112" s="294" t="s">
        <v>190</v>
      </c>
      <c r="E112" s="328">
        <f t="shared" si="21"/>
        <v>200</v>
      </c>
      <c r="F112" s="334">
        <v>200</v>
      </c>
      <c r="G112" s="334"/>
      <c r="H112" s="334"/>
      <c r="I112" s="328">
        <f t="shared" si="73"/>
        <v>200</v>
      </c>
      <c r="J112" s="334">
        <v>200</v>
      </c>
      <c r="K112" s="334"/>
      <c r="L112" s="334"/>
      <c r="M112" s="328">
        <f t="shared" si="74"/>
        <v>200</v>
      </c>
      <c r="N112" s="334">
        <v>200</v>
      </c>
      <c r="O112" s="334"/>
      <c r="P112" s="334"/>
      <c r="Q112" s="328">
        <f t="shared" si="75"/>
        <v>200</v>
      </c>
      <c r="R112" s="334">
        <v>200</v>
      </c>
      <c r="S112" s="334"/>
      <c r="T112" s="334"/>
    </row>
    <row r="113" spans="1:20" ht="28.5">
      <c r="A113" s="335"/>
      <c r="B113" s="324"/>
      <c r="C113" s="324" t="s">
        <v>191</v>
      </c>
      <c r="D113" s="294" t="s">
        <v>362</v>
      </c>
      <c r="E113" s="328">
        <f t="shared" si="21"/>
        <v>160</v>
      </c>
      <c r="F113" s="350">
        <v>160</v>
      </c>
      <c r="G113" s="334"/>
      <c r="H113" s="334"/>
      <c r="I113" s="328">
        <f t="shared" si="73"/>
        <v>160</v>
      </c>
      <c r="J113" s="350">
        <v>160</v>
      </c>
      <c r="K113" s="334"/>
      <c r="L113" s="334"/>
      <c r="M113" s="328">
        <f t="shared" si="74"/>
        <v>110</v>
      </c>
      <c r="N113" s="350">
        <v>110</v>
      </c>
      <c r="O113" s="334"/>
      <c r="P113" s="334"/>
      <c r="Q113" s="328">
        <f t="shared" si="75"/>
        <v>110</v>
      </c>
      <c r="R113" s="350">
        <v>110</v>
      </c>
      <c r="S113" s="334"/>
      <c r="T113" s="334"/>
    </row>
    <row r="114" spans="1:20">
      <c r="A114" s="335"/>
      <c r="B114" s="324"/>
      <c r="C114" s="324" t="s">
        <v>192</v>
      </c>
      <c r="D114" s="276" t="s">
        <v>193</v>
      </c>
      <c r="E114" s="328">
        <f t="shared" si="21"/>
        <v>7790</v>
      </c>
      <c r="F114" s="334">
        <v>3840</v>
      </c>
      <c r="G114" s="334">
        <v>0</v>
      </c>
      <c r="H114" s="334">
        <v>3950</v>
      </c>
      <c r="I114" s="328">
        <f t="shared" si="73"/>
        <v>7790</v>
      </c>
      <c r="J114" s="334">
        <v>3840</v>
      </c>
      <c r="K114" s="334">
        <v>0</v>
      </c>
      <c r="L114" s="334">
        <v>3950</v>
      </c>
      <c r="M114" s="328">
        <f t="shared" si="74"/>
        <v>7790</v>
      </c>
      <c r="N114" s="334">
        <v>3840</v>
      </c>
      <c r="O114" s="334">
        <v>0</v>
      </c>
      <c r="P114" s="334">
        <v>3950</v>
      </c>
      <c r="Q114" s="328">
        <f t="shared" si="75"/>
        <v>7790</v>
      </c>
      <c r="R114" s="334">
        <v>3840</v>
      </c>
      <c r="S114" s="334">
        <v>0</v>
      </c>
      <c r="T114" s="334">
        <v>3950</v>
      </c>
    </row>
    <row r="115" spans="1:20" ht="28.5">
      <c r="A115" s="335"/>
      <c r="B115" s="324" t="s">
        <v>194</v>
      </c>
      <c r="C115" s="324" t="s">
        <v>195</v>
      </c>
      <c r="D115" s="259" t="s">
        <v>196</v>
      </c>
      <c r="E115" s="262">
        <f t="shared" si="21"/>
        <v>141918</v>
      </c>
      <c r="F115" s="262">
        <v>141918</v>
      </c>
      <c r="G115" s="262">
        <f t="shared" ref="G115:H115" si="117">G116+G117+G118+G119+G120+G121+G122+G123</f>
        <v>0</v>
      </c>
      <c r="H115" s="262">
        <f t="shared" si="117"/>
        <v>0</v>
      </c>
      <c r="I115" s="262">
        <f t="shared" si="73"/>
        <v>120768</v>
      </c>
      <c r="J115" s="262">
        <v>120768</v>
      </c>
      <c r="K115" s="262">
        <f t="shared" ref="K115:L115" si="118">K116+K117+K118+K119+K120+K121+K122+K123</f>
        <v>0</v>
      </c>
      <c r="L115" s="262">
        <f t="shared" si="118"/>
        <v>0</v>
      </c>
      <c r="M115" s="262">
        <f t="shared" si="74"/>
        <v>128318</v>
      </c>
      <c r="N115" s="262">
        <v>128318</v>
      </c>
      <c r="O115" s="262">
        <f t="shared" ref="O115:P115" si="119">O116+O117+O118+O119+O120+O121+O122+O123</f>
        <v>0</v>
      </c>
      <c r="P115" s="262">
        <f t="shared" si="119"/>
        <v>0</v>
      </c>
      <c r="Q115" s="262">
        <f t="shared" si="75"/>
        <v>134918</v>
      </c>
      <c r="R115" s="262">
        <v>134918</v>
      </c>
      <c r="S115" s="262">
        <f t="shared" ref="S115:T115" si="120">S116+S117+S118+S119+S120+S121+S122+S123</f>
        <v>0</v>
      </c>
      <c r="T115" s="262">
        <f t="shared" si="120"/>
        <v>0</v>
      </c>
    </row>
    <row r="116" spans="1:20">
      <c r="A116" s="335"/>
      <c r="B116" s="324"/>
      <c r="C116" s="324" t="s">
        <v>197</v>
      </c>
      <c r="D116" s="272" t="s">
        <v>198</v>
      </c>
      <c r="E116" s="328">
        <f t="shared" si="21"/>
        <v>125000</v>
      </c>
      <c r="F116" s="345">
        <v>125000</v>
      </c>
      <c r="G116" s="334"/>
      <c r="H116" s="334"/>
      <c r="I116" s="328">
        <f t="shared" si="73"/>
        <v>103550</v>
      </c>
      <c r="J116" s="345">
        <v>103550</v>
      </c>
      <c r="K116" s="334"/>
      <c r="L116" s="334"/>
      <c r="M116" s="328">
        <f t="shared" si="74"/>
        <v>111050</v>
      </c>
      <c r="N116" s="345">
        <v>111050</v>
      </c>
      <c r="O116" s="334"/>
      <c r="P116" s="334"/>
      <c r="Q116" s="328">
        <f t="shared" si="75"/>
        <v>118550</v>
      </c>
      <c r="R116" s="345">
        <v>118550</v>
      </c>
      <c r="S116" s="334"/>
      <c r="T116" s="334"/>
    </row>
    <row r="117" spans="1:20">
      <c r="A117" s="335"/>
      <c r="B117" s="324"/>
      <c r="C117" s="324" t="s">
        <v>199</v>
      </c>
      <c r="D117" s="272" t="s">
        <v>200</v>
      </c>
      <c r="E117" s="328">
        <f t="shared" si="21"/>
        <v>4500</v>
      </c>
      <c r="F117" s="334">
        <v>4500</v>
      </c>
      <c r="G117" s="334"/>
      <c r="H117" s="334"/>
      <c r="I117" s="328">
        <f t="shared" si="73"/>
        <v>4500</v>
      </c>
      <c r="J117" s="334">
        <v>4500</v>
      </c>
      <c r="K117" s="334"/>
      <c r="L117" s="334"/>
      <c r="M117" s="328">
        <f t="shared" si="74"/>
        <v>4500</v>
      </c>
      <c r="N117" s="334">
        <v>4500</v>
      </c>
      <c r="O117" s="334"/>
      <c r="P117" s="334"/>
      <c r="Q117" s="328">
        <f t="shared" si="75"/>
        <v>4500</v>
      </c>
      <c r="R117" s="334">
        <v>4500</v>
      </c>
      <c r="S117" s="334"/>
      <c r="T117" s="334"/>
    </row>
    <row r="118" spans="1:20">
      <c r="A118" s="335"/>
      <c r="B118" s="324"/>
      <c r="C118" s="324" t="s">
        <v>201</v>
      </c>
      <c r="D118" s="272" t="s">
        <v>202</v>
      </c>
      <c r="E118" s="328">
        <f t="shared" si="21"/>
        <v>4100</v>
      </c>
      <c r="F118" s="334">
        <v>4100</v>
      </c>
      <c r="G118" s="334"/>
      <c r="H118" s="334"/>
      <c r="I118" s="328">
        <f t="shared" si="73"/>
        <v>4100</v>
      </c>
      <c r="J118" s="334">
        <v>4100</v>
      </c>
      <c r="K118" s="334"/>
      <c r="L118" s="334"/>
      <c r="M118" s="328">
        <f t="shared" si="74"/>
        <v>4100</v>
      </c>
      <c r="N118" s="334">
        <v>4100</v>
      </c>
      <c r="O118" s="334"/>
      <c r="P118" s="334"/>
      <c r="Q118" s="328">
        <f t="shared" si="75"/>
        <v>4100</v>
      </c>
      <c r="R118" s="334">
        <v>4100</v>
      </c>
      <c r="S118" s="334"/>
      <c r="T118" s="334"/>
    </row>
    <row r="119" spans="1:20" ht="28.5">
      <c r="A119" s="335"/>
      <c r="B119" s="324"/>
      <c r="C119" s="324" t="s">
        <v>203</v>
      </c>
      <c r="D119" s="272" t="s">
        <v>204</v>
      </c>
      <c r="E119" s="328">
        <f t="shared" si="21"/>
        <v>1600</v>
      </c>
      <c r="F119" s="334">
        <v>1600</v>
      </c>
      <c r="G119" s="334"/>
      <c r="H119" s="334"/>
      <c r="I119" s="328">
        <f t="shared" si="73"/>
        <v>1600</v>
      </c>
      <c r="J119" s="334">
        <v>1600</v>
      </c>
      <c r="K119" s="334"/>
      <c r="L119" s="334"/>
      <c r="M119" s="328">
        <f t="shared" si="74"/>
        <v>1600</v>
      </c>
      <c r="N119" s="334">
        <v>1600</v>
      </c>
      <c r="O119" s="334"/>
      <c r="P119" s="334"/>
      <c r="Q119" s="328">
        <f t="shared" si="75"/>
        <v>1600</v>
      </c>
      <c r="R119" s="334">
        <v>1600</v>
      </c>
      <c r="S119" s="334"/>
      <c r="T119" s="334"/>
    </row>
    <row r="120" spans="1:20" ht="57">
      <c r="A120" s="335"/>
      <c r="B120" s="324"/>
      <c r="C120" s="324" t="s">
        <v>205</v>
      </c>
      <c r="D120" s="272" t="s">
        <v>206</v>
      </c>
      <c r="E120" s="328">
        <f t="shared" si="21"/>
        <v>20</v>
      </c>
      <c r="F120" s="334">
        <v>20</v>
      </c>
      <c r="G120" s="334"/>
      <c r="H120" s="334"/>
      <c r="I120" s="328">
        <f t="shared" si="73"/>
        <v>20</v>
      </c>
      <c r="J120" s="334">
        <v>20</v>
      </c>
      <c r="K120" s="334"/>
      <c r="L120" s="334"/>
      <c r="M120" s="328">
        <f t="shared" si="74"/>
        <v>0</v>
      </c>
      <c r="N120" s="334">
        <v>0</v>
      </c>
      <c r="O120" s="334"/>
      <c r="P120" s="334"/>
      <c r="Q120" s="328">
        <f t="shared" si="75"/>
        <v>0</v>
      </c>
      <c r="R120" s="334"/>
      <c r="S120" s="334"/>
      <c r="T120" s="334"/>
    </row>
    <row r="121" spans="1:20" ht="28.5">
      <c r="A121" s="335"/>
      <c r="B121" s="324"/>
      <c r="C121" s="324" t="s">
        <v>207</v>
      </c>
      <c r="D121" s="272" t="s">
        <v>208</v>
      </c>
      <c r="E121" s="328">
        <f t="shared" si="21"/>
        <v>1498</v>
      </c>
      <c r="F121" s="334">
        <v>1498</v>
      </c>
      <c r="G121" s="334"/>
      <c r="H121" s="334"/>
      <c r="I121" s="328">
        <f t="shared" si="73"/>
        <v>1498</v>
      </c>
      <c r="J121" s="334">
        <v>1498</v>
      </c>
      <c r="K121" s="334"/>
      <c r="L121" s="334"/>
      <c r="M121" s="328">
        <f t="shared" si="74"/>
        <v>1498</v>
      </c>
      <c r="N121" s="334">
        <v>1498</v>
      </c>
      <c r="O121" s="334"/>
      <c r="P121" s="334"/>
      <c r="Q121" s="328">
        <f t="shared" si="75"/>
        <v>1498</v>
      </c>
      <c r="R121" s="334">
        <v>1498</v>
      </c>
      <c r="S121" s="334"/>
      <c r="T121" s="334"/>
    </row>
    <row r="122" spans="1:20" ht="28.5">
      <c r="A122" s="335"/>
      <c r="B122" s="324"/>
      <c r="C122" s="324" t="s">
        <v>209</v>
      </c>
      <c r="D122" s="272" t="s">
        <v>210</v>
      </c>
      <c r="E122" s="328">
        <f t="shared" si="21"/>
        <v>1200</v>
      </c>
      <c r="F122" s="334">
        <v>1200</v>
      </c>
      <c r="G122" s="334"/>
      <c r="H122" s="334"/>
      <c r="I122" s="328">
        <f t="shared" si="73"/>
        <v>1500</v>
      </c>
      <c r="J122" s="334">
        <v>1500</v>
      </c>
      <c r="K122" s="334"/>
      <c r="L122" s="334"/>
      <c r="M122" s="328">
        <f t="shared" si="74"/>
        <v>1570</v>
      </c>
      <c r="N122" s="334">
        <v>1570</v>
      </c>
      <c r="O122" s="334"/>
      <c r="P122" s="334"/>
      <c r="Q122" s="328">
        <f t="shared" si="75"/>
        <v>1670</v>
      </c>
      <c r="R122" s="334">
        <v>1670</v>
      </c>
      <c r="S122" s="334"/>
      <c r="T122" s="334"/>
    </row>
    <row r="123" spans="1:20">
      <c r="A123" s="335"/>
      <c r="B123" s="324"/>
      <c r="C123" s="324" t="s">
        <v>211</v>
      </c>
      <c r="D123" s="272" t="s">
        <v>212</v>
      </c>
      <c r="E123" s="328">
        <f t="shared" si="21"/>
        <v>4000</v>
      </c>
      <c r="F123" s="334">
        <v>4000</v>
      </c>
      <c r="G123" s="334"/>
      <c r="H123" s="334"/>
      <c r="I123" s="328">
        <f t="shared" si="73"/>
        <v>4000</v>
      </c>
      <c r="J123" s="334">
        <v>4000</v>
      </c>
      <c r="K123" s="334"/>
      <c r="L123" s="334"/>
      <c r="M123" s="328">
        <f t="shared" si="74"/>
        <v>4000</v>
      </c>
      <c r="N123" s="334">
        <v>4000</v>
      </c>
      <c r="O123" s="334"/>
      <c r="P123" s="334"/>
      <c r="Q123" s="328">
        <f t="shared" si="75"/>
        <v>3000</v>
      </c>
      <c r="R123" s="334">
        <v>3000</v>
      </c>
      <c r="S123" s="334"/>
      <c r="T123" s="334"/>
    </row>
    <row r="124" spans="1:20">
      <c r="A124" s="335"/>
      <c r="B124" s="324" t="s">
        <v>213</v>
      </c>
      <c r="C124" s="324" t="s">
        <v>214</v>
      </c>
      <c r="D124" s="297" t="s">
        <v>215</v>
      </c>
      <c r="E124" s="262">
        <f t="shared" si="21"/>
        <v>220</v>
      </c>
      <c r="F124" s="262">
        <v>220</v>
      </c>
      <c r="G124" s="262">
        <f t="shared" ref="G124:H124" si="121">G125+G126+G127</f>
        <v>0</v>
      </c>
      <c r="H124" s="262">
        <f t="shared" si="121"/>
        <v>0</v>
      </c>
      <c r="I124" s="262">
        <f t="shared" si="73"/>
        <v>220</v>
      </c>
      <c r="J124" s="262">
        <v>220</v>
      </c>
      <c r="K124" s="262">
        <f t="shared" ref="K124:L124" si="122">K125+K126+K127</f>
        <v>0</v>
      </c>
      <c r="L124" s="262">
        <f t="shared" si="122"/>
        <v>0</v>
      </c>
      <c r="M124" s="262">
        <f t="shared" si="74"/>
        <v>220</v>
      </c>
      <c r="N124" s="262">
        <v>220</v>
      </c>
      <c r="O124" s="262">
        <f t="shared" ref="O124:P124" si="123">O125+O126+O127</f>
        <v>0</v>
      </c>
      <c r="P124" s="262">
        <f t="shared" si="123"/>
        <v>0</v>
      </c>
      <c r="Q124" s="262">
        <f t="shared" si="75"/>
        <v>220</v>
      </c>
      <c r="R124" s="262">
        <v>220</v>
      </c>
      <c r="S124" s="262">
        <f t="shared" ref="S124:T124" si="124">S125+S126+S127</f>
        <v>0</v>
      </c>
      <c r="T124" s="262">
        <f t="shared" si="124"/>
        <v>0</v>
      </c>
    </row>
    <row r="125" spans="1:20" ht="28.5">
      <c r="A125" s="335"/>
      <c r="B125" s="324"/>
      <c r="C125" s="324" t="s">
        <v>216</v>
      </c>
      <c r="D125" s="272" t="s">
        <v>217</v>
      </c>
      <c r="E125" s="328">
        <f t="shared" si="21"/>
        <v>180</v>
      </c>
      <c r="F125" s="334">
        <v>180</v>
      </c>
      <c r="G125" s="334"/>
      <c r="H125" s="334"/>
      <c r="I125" s="328">
        <f t="shared" si="73"/>
        <v>180</v>
      </c>
      <c r="J125" s="334">
        <v>180</v>
      </c>
      <c r="K125" s="334"/>
      <c r="L125" s="334"/>
      <c r="M125" s="328">
        <f t="shared" si="74"/>
        <v>180</v>
      </c>
      <c r="N125" s="334">
        <v>180</v>
      </c>
      <c r="O125" s="334"/>
      <c r="P125" s="334"/>
      <c r="Q125" s="328">
        <f t="shared" si="75"/>
        <v>180</v>
      </c>
      <c r="R125" s="334">
        <v>180</v>
      </c>
      <c r="S125" s="334"/>
      <c r="T125" s="334"/>
    </row>
    <row r="126" spans="1:20">
      <c r="A126" s="335"/>
      <c r="B126" s="324"/>
      <c r="C126" s="324" t="s">
        <v>218</v>
      </c>
      <c r="D126" s="272" t="s">
        <v>219</v>
      </c>
      <c r="E126" s="328">
        <f t="shared" si="21"/>
        <v>20</v>
      </c>
      <c r="F126" s="334">
        <v>20</v>
      </c>
      <c r="G126" s="334"/>
      <c r="H126" s="334"/>
      <c r="I126" s="328">
        <f t="shared" si="73"/>
        <v>20</v>
      </c>
      <c r="J126" s="334">
        <v>20</v>
      </c>
      <c r="K126" s="334"/>
      <c r="L126" s="334"/>
      <c r="M126" s="328">
        <f t="shared" si="74"/>
        <v>20</v>
      </c>
      <c r="N126" s="334">
        <v>20</v>
      </c>
      <c r="O126" s="334"/>
      <c r="P126" s="334"/>
      <c r="Q126" s="328">
        <f t="shared" si="75"/>
        <v>20</v>
      </c>
      <c r="R126" s="334">
        <v>20</v>
      </c>
      <c r="S126" s="334"/>
      <c r="T126" s="334"/>
    </row>
    <row r="127" spans="1:20">
      <c r="A127" s="335"/>
      <c r="B127" s="324"/>
      <c r="C127" s="324" t="s">
        <v>220</v>
      </c>
      <c r="D127" s="272" t="s">
        <v>221</v>
      </c>
      <c r="E127" s="328">
        <f t="shared" si="21"/>
        <v>20</v>
      </c>
      <c r="F127" s="350">
        <v>20</v>
      </c>
      <c r="G127" s="334"/>
      <c r="H127" s="334"/>
      <c r="I127" s="328">
        <f t="shared" si="73"/>
        <v>20</v>
      </c>
      <c r="J127" s="350">
        <v>20</v>
      </c>
      <c r="K127" s="334"/>
      <c r="L127" s="334"/>
      <c r="M127" s="328">
        <f t="shared" si="74"/>
        <v>20</v>
      </c>
      <c r="N127" s="350">
        <v>20</v>
      </c>
      <c r="O127" s="334"/>
      <c r="P127" s="334"/>
      <c r="Q127" s="328">
        <f t="shared" si="75"/>
        <v>20</v>
      </c>
      <c r="R127" s="350">
        <v>20</v>
      </c>
      <c r="S127" s="334"/>
      <c r="T127" s="334"/>
    </row>
    <row r="128" spans="1:20">
      <c r="A128" s="335"/>
      <c r="B128" s="324" t="s">
        <v>222</v>
      </c>
      <c r="C128" s="324" t="s">
        <v>223</v>
      </c>
      <c r="D128" s="297" t="s">
        <v>224</v>
      </c>
      <c r="E128" s="328">
        <f t="shared" si="21"/>
        <v>6910</v>
      </c>
      <c r="F128" s="328">
        <v>6910</v>
      </c>
      <c r="G128" s="328">
        <v>0</v>
      </c>
      <c r="H128" s="328">
        <v>0</v>
      </c>
      <c r="I128" s="328">
        <f t="shared" si="73"/>
        <v>6910</v>
      </c>
      <c r="J128" s="328">
        <v>6910</v>
      </c>
      <c r="K128" s="328">
        <v>0</v>
      </c>
      <c r="L128" s="328">
        <v>0</v>
      </c>
      <c r="M128" s="328">
        <f t="shared" si="74"/>
        <v>6910</v>
      </c>
      <c r="N128" s="328">
        <v>6910</v>
      </c>
      <c r="O128" s="328">
        <v>0</v>
      </c>
      <c r="P128" s="328">
        <v>0</v>
      </c>
      <c r="Q128" s="328">
        <f t="shared" si="75"/>
        <v>6910</v>
      </c>
      <c r="R128" s="328">
        <v>6910</v>
      </c>
      <c r="S128" s="328">
        <v>0</v>
      </c>
      <c r="T128" s="328">
        <v>0</v>
      </c>
    </row>
    <row r="129" spans="1:20" s="363" customFormat="1" ht="22.15" customHeight="1">
      <c r="A129" s="246"/>
      <c r="B129" s="255"/>
      <c r="C129" s="255" t="s">
        <v>354</v>
      </c>
      <c r="D129" s="258" t="s">
        <v>16</v>
      </c>
      <c r="E129" s="359">
        <f t="shared" si="21"/>
        <v>73</v>
      </c>
      <c r="F129" s="359">
        <f t="shared" ref="F129:H129" si="125">F130+F131</f>
        <v>73</v>
      </c>
      <c r="G129" s="359">
        <f t="shared" si="125"/>
        <v>0</v>
      </c>
      <c r="H129" s="359">
        <f t="shared" si="125"/>
        <v>0</v>
      </c>
      <c r="I129" s="359">
        <f t="shared" si="73"/>
        <v>73</v>
      </c>
      <c r="J129" s="359">
        <f t="shared" ref="J129:L129" si="126">J130+J131</f>
        <v>73</v>
      </c>
      <c r="K129" s="359">
        <f t="shared" si="126"/>
        <v>0</v>
      </c>
      <c r="L129" s="359">
        <f t="shared" si="126"/>
        <v>0</v>
      </c>
      <c r="M129" s="359">
        <f t="shared" si="74"/>
        <v>73</v>
      </c>
      <c r="N129" s="359">
        <f t="shared" ref="N129:P129" si="127">N130+N131</f>
        <v>73</v>
      </c>
      <c r="O129" s="359">
        <f t="shared" si="127"/>
        <v>0</v>
      </c>
      <c r="P129" s="359">
        <f t="shared" si="127"/>
        <v>0</v>
      </c>
      <c r="Q129" s="359">
        <f t="shared" si="75"/>
        <v>73</v>
      </c>
      <c r="R129" s="359">
        <f t="shared" ref="R129:T129" si="128">R130+R131</f>
        <v>73</v>
      </c>
      <c r="S129" s="359">
        <f t="shared" si="128"/>
        <v>0</v>
      </c>
      <c r="T129" s="359">
        <f t="shared" si="128"/>
        <v>0</v>
      </c>
    </row>
    <row r="130" spans="1:20" s="363" customFormat="1" ht="23.45" customHeight="1">
      <c r="A130" s="246"/>
      <c r="B130" s="255"/>
      <c r="C130" s="255" t="s">
        <v>354</v>
      </c>
      <c r="D130" s="258" t="s">
        <v>17</v>
      </c>
      <c r="E130" s="359">
        <f t="shared" si="21"/>
        <v>11</v>
      </c>
      <c r="F130" s="359">
        <v>11</v>
      </c>
      <c r="G130" s="359">
        <v>0</v>
      </c>
      <c r="H130" s="359">
        <v>0</v>
      </c>
      <c r="I130" s="359">
        <f t="shared" si="73"/>
        <v>11</v>
      </c>
      <c r="J130" s="359">
        <v>11</v>
      </c>
      <c r="K130" s="359">
        <v>0</v>
      </c>
      <c r="L130" s="359">
        <v>0</v>
      </c>
      <c r="M130" s="359">
        <f t="shared" si="74"/>
        <v>11</v>
      </c>
      <c r="N130" s="359">
        <v>11</v>
      </c>
      <c r="O130" s="359">
        <v>0</v>
      </c>
      <c r="P130" s="359">
        <v>0</v>
      </c>
      <c r="Q130" s="359">
        <f t="shared" si="75"/>
        <v>11</v>
      </c>
      <c r="R130" s="359">
        <v>11</v>
      </c>
      <c r="S130" s="359">
        <v>0</v>
      </c>
      <c r="T130" s="359">
        <v>0</v>
      </c>
    </row>
    <row r="131" spans="1:20" s="363" customFormat="1" ht="23.45" customHeight="1">
      <c r="A131" s="246"/>
      <c r="B131" s="255"/>
      <c r="C131" s="255" t="s">
        <v>354</v>
      </c>
      <c r="D131" s="258" t="s">
        <v>18</v>
      </c>
      <c r="E131" s="359">
        <f t="shared" si="21"/>
        <v>62</v>
      </c>
      <c r="F131" s="359">
        <v>62</v>
      </c>
      <c r="G131" s="359">
        <v>0</v>
      </c>
      <c r="H131" s="359">
        <v>0</v>
      </c>
      <c r="I131" s="359">
        <f t="shared" si="73"/>
        <v>62</v>
      </c>
      <c r="J131" s="359">
        <v>62</v>
      </c>
      <c r="K131" s="359">
        <v>0</v>
      </c>
      <c r="L131" s="359">
        <v>0</v>
      </c>
      <c r="M131" s="359">
        <f t="shared" si="74"/>
        <v>62</v>
      </c>
      <c r="N131" s="359">
        <v>62</v>
      </c>
      <c r="O131" s="359">
        <v>0</v>
      </c>
      <c r="P131" s="359">
        <v>0</v>
      </c>
      <c r="Q131" s="359">
        <f t="shared" si="75"/>
        <v>62</v>
      </c>
      <c r="R131" s="359">
        <v>62</v>
      </c>
      <c r="S131" s="359">
        <v>0</v>
      </c>
      <c r="T131" s="359">
        <v>0</v>
      </c>
    </row>
    <row r="132" spans="1:20" ht="28.5">
      <c r="A132" s="335"/>
      <c r="B132" s="324" t="s">
        <v>225</v>
      </c>
      <c r="C132" s="324" t="s">
        <v>226</v>
      </c>
      <c r="D132" s="298" t="s">
        <v>227</v>
      </c>
      <c r="E132" s="262">
        <f t="shared" si="21"/>
        <v>298050</v>
      </c>
      <c r="F132" s="262">
        <v>2000</v>
      </c>
      <c r="G132" s="262">
        <f t="shared" ref="G132:T132" si="129">G133+G134+G135+G136+G137+G138+G139+G140+G141+G142+G143+G144+G145</f>
        <v>0</v>
      </c>
      <c r="H132" s="262">
        <f t="shared" si="129"/>
        <v>296050</v>
      </c>
      <c r="I132" s="262">
        <f t="shared" si="73"/>
        <v>299550</v>
      </c>
      <c r="J132" s="262">
        <v>3500</v>
      </c>
      <c r="K132" s="262">
        <f t="shared" si="129"/>
        <v>0</v>
      </c>
      <c r="L132" s="262">
        <f t="shared" si="129"/>
        <v>296050</v>
      </c>
      <c r="M132" s="262">
        <f t="shared" si="74"/>
        <v>300050</v>
      </c>
      <c r="N132" s="262">
        <v>4000</v>
      </c>
      <c r="O132" s="262">
        <f t="shared" si="129"/>
        <v>0</v>
      </c>
      <c r="P132" s="262">
        <f t="shared" si="129"/>
        <v>296050</v>
      </c>
      <c r="Q132" s="262">
        <f t="shared" si="75"/>
        <v>300050</v>
      </c>
      <c r="R132" s="262">
        <v>4000</v>
      </c>
      <c r="S132" s="262">
        <f t="shared" si="129"/>
        <v>0</v>
      </c>
      <c r="T132" s="262">
        <f t="shared" si="129"/>
        <v>296050</v>
      </c>
    </row>
    <row r="133" spans="1:20" ht="30">
      <c r="A133" s="351" t="s">
        <v>106</v>
      </c>
      <c r="B133" s="337"/>
      <c r="C133" s="337" t="s">
        <v>228</v>
      </c>
      <c r="D133" s="300" t="s">
        <v>229</v>
      </c>
      <c r="E133" s="338">
        <f t="shared" si="21"/>
        <v>58661</v>
      </c>
      <c r="F133" s="339"/>
      <c r="G133" s="339"/>
      <c r="H133" s="339">
        <v>58661</v>
      </c>
      <c r="I133" s="338">
        <f t="shared" si="73"/>
        <v>58661</v>
      </c>
      <c r="J133" s="339"/>
      <c r="K133" s="339"/>
      <c r="L133" s="339">
        <v>58661</v>
      </c>
      <c r="M133" s="338">
        <f t="shared" si="74"/>
        <v>58661</v>
      </c>
      <c r="N133" s="339"/>
      <c r="O133" s="339"/>
      <c r="P133" s="339">
        <v>58661</v>
      </c>
      <c r="Q133" s="338">
        <f t="shared" si="75"/>
        <v>58661</v>
      </c>
      <c r="R133" s="339"/>
      <c r="S133" s="339"/>
      <c r="T133" s="339">
        <v>58661</v>
      </c>
    </row>
    <row r="134" spans="1:20">
      <c r="A134" s="351" t="s">
        <v>106</v>
      </c>
      <c r="B134" s="337"/>
      <c r="C134" s="337" t="s">
        <v>230</v>
      </c>
      <c r="D134" s="300" t="s">
        <v>231</v>
      </c>
      <c r="E134" s="338">
        <f t="shared" si="21"/>
        <v>55402</v>
      </c>
      <c r="F134" s="339"/>
      <c r="G134" s="339"/>
      <c r="H134" s="339">
        <v>55402</v>
      </c>
      <c r="I134" s="338">
        <f t="shared" si="73"/>
        <v>55402</v>
      </c>
      <c r="J134" s="339"/>
      <c r="K134" s="339"/>
      <c r="L134" s="339">
        <v>55402</v>
      </c>
      <c r="M134" s="338">
        <f t="shared" si="74"/>
        <v>55402</v>
      </c>
      <c r="N134" s="339"/>
      <c r="O134" s="339"/>
      <c r="P134" s="339">
        <v>55402</v>
      </c>
      <c r="Q134" s="338">
        <f t="shared" si="75"/>
        <v>55402</v>
      </c>
      <c r="R134" s="339"/>
      <c r="S134" s="339"/>
      <c r="T134" s="339">
        <v>55402</v>
      </c>
    </row>
    <row r="135" spans="1:20">
      <c r="A135" s="351" t="s">
        <v>106</v>
      </c>
      <c r="B135" s="337"/>
      <c r="C135" s="337" t="s">
        <v>232</v>
      </c>
      <c r="D135" s="300" t="s">
        <v>233</v>
      </c>
      <c r="E135" s="338">
        <f t="shared" si="21"/>
        <v>82662</v>
      </c>
      <c r="F135" s="339"/>
      <c r="G135" s="339"/>
      <c r="H135" s="339">
        <v>82662</v>
      </c>
      <c r="I135" s="338">
        <f t="shared" si="73"/>
        <v>82662</v>
      </c>
      <c r="J135" s="339"/>
      <c r="K135" s="339"/>
      <c r="L135" s="339">
        <v>82662</v>
      </c>
      <c r="M135" s="338">
        <f t="shared" si="74"/>
        <v>82662</v>
      </c>
      <c r="N135" s="339"/>
      <c r="O135" s="339"/>
      <c r="P135" s="339">
        <v>82662</v>
      </c>
      <c r="Q135" s="338">
        <f t="shared" si="75"/>
        <v>82662</v>
      </c>
      <c r="R135" s="339"/>
      <c r="S135" s="339"/>
      <c r="T135" s="339">
        <v>82662</v>
      </c>
    </row>
    <row r="136" spans="1:20" ht="30">
      <c r="A136" s="351" t="s">
        <v>106</v>
      </c>
      <c r="B136" s="337"/>
      <c r="C136" s="337" t="s">
        <v>234</v>
      </c>
      <c r="D136" s="300" t="s">
        <v>235</v>
      </c>
      <c r="E136" s="338">
        <f t="shared" si="21"/>
        <v>3448</v>
      </c>
      <c r="F136" s="339"/>
      <c r="G136" s="339"/>
      <c r="H136" s="339">
        <v>3448</v>
      </c>
      <c r="I136" s="338">
        <f t="shared" si="73"/>
        <v>3448</v>
      </c>
      <c r="J136" s="339"/>
      <c r="K136" s="339"/>
      <c r="L136" s="339">
        <v>3448</v>
      </c>
      <c r="M136" s="338">
        <f t="shared" si="74"/>
        <v>3448</v>
      </c>
      <c r="N136" s="339"/>
      <c r="O136" s="339"/>
      <c r="P136" s="339">
        <v>3448</v>
      </c>
      <c r="Q136" s="338">
        <f t="shared" si="75"/>
        <v>3448</v>
      </c>
      <c r="R136" s="339"/>
      <c r="S136" s="339"/>
      <c r="T136" s="339">
        <v>3448</v>
      </c>
    </row>
    <row r="137" spans="1:20">
      <c r="A137" s="351" t="s">
        <v>106</v>
      </c>
      <c r="B137" s="337"/>
      <c r="C137" s="337" t="s">
        <v>236</v>
      </c>
      <c r="D137" s="300" t="s">
        <v>237</v>
      </c>
      <c r="E137" s="338">
        <f t="shared" si="21"/>
        <v>4457</v>
      </c>
      <c r="F137" s="339"/>
      <c r="G137" s="339"/>
      <c r="H137" s="339">
        <v>4457</v>
      </c>
      <c r="I137" s="338">
        <f t="shared" si="73"/>
        <v>4457</v>
      </c>
      <c r="J137" s="339"/>
      <c r="K137" s="339"/>
      <c r="L137" s="339">
        <v>4457</v>
      </c>
      <c r="M137" s="338">
        <f t="shared" si="74"/>
        <v>4457</v>
      </c>
      <c r="N137" s="339"/>
      <c r="O137" s="339"/>
      <c r="P137" s="339">
        <v>4457</v>
      </c>
      <c r="Q137" s="338">
        <f t="shared" si="75"/>
        <v>4457</v>
      </c>
      <c r="R137" s="339"/>
      <c r="S137" s="339"/>
      <c r="T137" s="339">
        <v>4457</v>
      </c>
    </row>
    <row r="138" spans="1:20">
      <c r="A138" s="351" t="s">
        <v>106</v>
      </c>
      <c r="B138" s="337"/>
      <c r="C138" s="337" t="s">
        <v>238</v>
      </c>
      <c r="D138" s="300" t="s">
        <v>239</v>
      </c>
      <c r="E138" s="338">
        <f t="shared" si="21"/>
        <v>24630</v>
      </c>
      <c r="F138" s="339"/>
      <c r="G138" s="339"/>
      <c r="H138" s="339">
        <v>24630</v>
      </c>
      <c r="I138" s="338">
        <f t="shared" si="73"/>
        <v>24630</v>
      </c>
      <c r="J138" s="339"/>
      <c r="K138" s="339"/>
      <c r="L138" s="339">
        <v>24630</v>
      </c>
      <c r="M138" s="338">
        <f t="shared" si="74"/>
        <v>24630</v>
      </c>
      <c r="N138" s="339"/>
      <c r="O138" s="339"/>
      <c r="P138" s="339">
        <v>24630</v>
      </c>
      <c r="Q138" s="338">
        <f t="shared" si="75"/>
        <v>24630</v>
      </c>
      <c r="R138" s="339"/>
      <c r="S138" s="339"/>
      <c r="T138" s="339">
        <v>24630</v>
      </c>
    </row>
    <row r="139" spans="1:20">
      <c r="A139" s="351" t="s">
        <v>106</v>
      </c>
      <c r="B139" s="337"/>
      <c r="C139" s="337" t="s">
        <v>240</v>
      </c>
      <c r="D139" s="300" t="s">
        <v>241</v>
      </c>
      <c r="E139" s="338">
        <f t="shared" si="21"/>
        <v>35509</v>
      </c>
      <c r="F139" s="339"/>
      <c r="G139" s="339"/>
      <c r="H139" s="339">
        <v>35509</v>
      </c>
      <c r="I139" s="338">
        <f t="shared" si="73"/>
        <v>35509</v>
      </c>
      <c r="J139" s="339"/>
      <c r="K139" s="339"/>
      <c r="L139" s="339">
        <v>35509</v>
      </c>
      <c r="M139" s="338">
        <f t="shared" si="74"/>
        <v>35509</v>
      </c>
      <c r="N139" s="339"/>
      <c r="O139" s="339"/>
      <c r="P139" s="339">
        <v>35509</v>
      </c>
      <c r="Q139" s="338">
        <f t="shared" si="75"/>
        <v>35509</v>
      </c>
      <c r="R139" s="339"/>
      <c r="S139" s="339"/>
      <c r="T139" s="339">
        <v>35509</v>
      </c>
    </row>
    <row r="140" spans="1:20">
      <c r="A140" s="351" t="s">
        <v>106</v>
      </c>
      <c r="B140" s="337"/>
      <c r="C140" s="337" t="s">
        <v>242</v>
      </c>
      <c r="D140" s="300" t="s">
        <v>243</v>
      </c>
      <c r="E140" s="338">
        <f t="shared" si="21"/>
        <v>7494</v>
      </c>
      <c r="F140" s="339"/>
      <c r="G140" s="339"/>
      <c r="H140" s="339">
        <v>7494</v>
      </c>
      <c r="I140" s="338">
        <f t="shared" si="73"/>
        <v>7494</v>
      </c>
      <c r="J140" s="339"/>
      <c r="K140" s="339"/>
      <c r="L140" s="339">
        <v>7494</v>
      </c>
      <c r="M140" s="338">
        <f t="shared" si="74"/>
        <v>7494</v>
      </c>
      <c r="N140" s="339"/>
      <c r="O140" s="339"/>
      <c r="P140" s="339">
        <v>7494</v>
      </c>
      <c r="Q140" s="338">
        <f t="shared" si="75"/>
        <v>7494</v>
      </c>
      <c r="R140" s="339"/>
      <c r="S140" s="339"/>
      <c r="T140" s="339">
        <v>7494</v>
      </c>
    </row>
    <row r="141" spans="1:20">
      <c r="A141" s="351" t="s">
        <v>106</v>
      </c>
      <c r="B141" s="337"/>
      <c r="C141" s="337" t="s">
        <v>244</v>
      </c>
      <c r="D141" s="300" t="s">
        <v>245</v>
      </c>
      <c r="E141" s="338">
        <f t="shared" si="21"/>
        <v>3312</v>
      </c>
      <c r="F141" s="339"/>
      <c r="G141" s="339"/>
      <c r="H141" s="339">
        <v>3312</v>
      </c>
      <c r="I141" s="338">
        <f t="shared" si="73"/>
        <v>3312</v>
      </c>
      <c r="J141" s="339"/>
      <c r="K141" s="339"/>
      <c r="L141" s="339">
        <v>3312</v>
      </c>
      <c r="M141" s="338">
        <f t="shared" si="74"/>
        <v>3312</v>
      </c>
      <c r="N141" s="339"/>
      <c r="O141" s="339"/>
      <c r="P141" s="339">
        <v>3312</v>
      </c>
      <c r="Q141" s="338">
        <f t="shared" si="75"/>
        <v>3312</v>
      </c>
      <c r="R141" s="339"/>
      <c r="S141" s="339"/>
      <c r="T141" s="339">
        <v>3312</v>
      </c>
    </row>
    <row r="142" spans="1:20" ht="30">
      <c r="A142" s="351" t="s">
        <v>106</v>
      </c>
      <c r="B142" s="337"/>
      <c r="C142" s="337" t="s">
        <v>246</v>
      </c>
      <c r="D142" s="300" t="s">
        <v>247</v>
      </c>
      <c r="E142" s="338">
        <f t="shared" si="21"/>
        <v>2541</v>
      </c>
      <c r="F142" s="339"/>
      <c r="G142" s="339"/>
      <c r="H142" s="339">
        <v>2541</v>
      </c>
      <c r="I142" s="338">
        <f t="shared" si="73"/>
        <v>2541</v>
      </c>
      <c r="J142" s="339"/>
      <c r="K142" s="339"/>
      <c r="L142" s="339">
        <v>2541</v>
      </c>
      <c r="M142" s="338">
        <f t="shared" si="74"/>
        <v>2541</v>
      </c>
      <c r="N142" s="339"/>
      <c r="O142" s="339"/>
      <c r="P142" s="339">
        <v>2541</v>
      </c>
      <c r="Q142" s="338">
        <f t="shared" si="75"/>
        <v>2541</v>
      </c>
      <c r="R142" s="339"/>
      <c r="S142" s="339"/>
      <c r="T142" s="339">
        <v>2541</v>
      </c>
    </row>
    <row r="143" spans="1:20">
      <c r="A143" s="351" t="s">
        <v>106</v>
      </c>
      <c r="B143" s="337"/>
      <c r="C143" s="337" t="s">
        <v>248</v>
      </c>
      <c r="D143" s="300" t="s">
        <v>249</v>
      </c>
      <c r="E143" s="338">
        <f t="shared" si="21"/>
        <v>17934</v>
      </c>
      <c r="F143" s="339"/>
      <c r="G143" s="339"/>
      <c r="H143" s="339">
        <v>17934</v>
      </c>
      <c r="I143" s="338">
        <f t="shared" si="73"/>
        <v>17934</v>
      </c>
      <c r="J143" s="339"/>
      <c r="K143" s="339"/>
      <c r="L143" s="339">
        <v>17934</v>
      </c>
      <c r="M143" s="338">
        <f t="shared" si="74"/>
        <v>17934</v>
      </c>
      <c r="N143" s="339"/>
      <c r="O143" s="339"/>
      <c r="P143" s="339">
        <v>17934</v>
      </c>
      <c r="Q143" s="338">
        <f t="shared" si="75"/>
        <v>17934</v>
      </c>
      <c r="R143" s="339"/>
      <c r="S143" s="339"/>
      <c r="T143" s="339">
        <v>17934</v>
      </c>
    </row>
    <row r="144" spans="1:20">
      <c r="A144" s="351" t="s">
        <v>106</v>
      </c>
      <c r="B144" s="337"/>
      <c r="C144" s="337" t="s">
        <v>250</v>
      </c>
      <c r="D144" s="300" t="s">
        <v>251</v>
      </c>
      <c r="E144" s="338">
        <f t="shared" si="21"/>
        <v>1000</v>
      </c>
      <c r="F144" s="339">
        <v>1000</v>
      </c>
      <c r="G144" s="339"/>
      <c r="H144" s="339"/>
      <c r="I144" s="338">
        <f t="shared" si="73"/>
        <v>1000</v>
      </c>
      <c r="J144" s="339">
        <v>1000</v>
      </c>
      <c r="K144" s="339"/>
      <c r="L144" s="339"/>
      <c r="M144" s="338">
        <f t="shared" si="74"/>
        <v>1000</v>
      </c>
      <c r="N144" s="339">
        <v>1000</v>
      </c>
      <c r="O144" s="339"/>
      <c r="P144" s="339"/>
      <c r="Q144" s="338">
        <f t="shared" si="75"/>
        <v>1000</v>
      </c>
      <c r="R144" s="339">
        <v>1000</v>
      </c>
      <c r="S144" s="339"/>
      <c r="T144" s="339"/>
    </row>
    <row r="145" spans="1:20" ht="42.75">
      <c r="A145" s="351" t="s">
        <v>106</v>
      </c>
      <c r="B145" s="337"/>
      <c r="C145" s="337" t="s">
        <v>252</v>
      </c>
      <c r="D145" s="300" t="s">
        <v>253</v>
      </c>
      <c r="E145" s="338">
        <f t="shared" si="21"/>
        <v>1000</v>
      </c>
      <c r="F145" s="339">
        <v>1000</v>
      </c>
      <c r="G145" s="339"/>
      <c r="H145" s="339"/>
      <c r="I145" s="338">
        <f t="shared" si="73"/>
        <v>2500</v>
      </c>
      <c r="J145" s="339">
        <v>2500</v>
      </c>
      <c r="K145" s="339"/>
      <c r="L145" s="339"/>
      <c r="M145" s="338">
        <f t="shared" si="74"/>
        <v>3000</v>
      </c>
      <c r="N145" s="339">
        <v>3000</v>
      </c>
      <c r="O145" s="339"/>
      <c r="P145" s="339"/>
      <c r="Q145" s="338">
        <f t="shared" si="75"/>
        <v>3000</v>
      </c>
      <c r="R145" s="339">
        <v>3000</v>
      </c>
      <c r="S145" s="339"/>
      <c r="T145" s="339"/>
    </row>
    <row r="146" spans="1:20">
      <c r="A146" s="319"/>
      <c r="B146" s="330" t="s">
        <v>48</v>
      </c>
      <c r="C146" s="330" t="s">
        <v>254</v>
      </c>
      <c r="D146" s="252" t="s">
        <v>49</v>
      </c>
      <c r="E146" s="253">
        <f t="shared" si="21"/>
        <v>72580</v>
      </c>
      <c r="F146" s="253">
        <f>F150+F160+F168+F172+F173</f>
        <v>70580</v>
      </c>
      <c r="G146" s="253">
        <f>G150+G160+G168+G172+G173</f>
        <v>0</v>
      </c>
      <c r="H146" s="253">
        <f>H150+H160+H168+H172+H173</f>
        <v>2000</v>
      </c>
      <c r="I146" s="253">
        <f t="shared" si="73"/>
        <v>72630</v>
      </c>
      <c r="J146" s="253">
        <f>J150+J160+J168+J172+J173</f>
        <v>70630</v>
      </c>
      <c r="K146" s="253">
        <f>K150+K160+K168+K172+K173</f>
        <v>0</v>
      </c>
      <c r="L146" s="253">
        <f>L150+L160+L168+L172+L173</f>
        <v>2000</v>
      </c>
      <c r="M146" s="253">
        <f t="shared" si="74"/>
        <v>74680</v>
      </c>
      <c r="N146" s="253">
        <f>N150+N160+N168+N172+N173</f>
        <v>72680</v>
      </c>
      <c r="O146" s="253">
        <f>O150+O160+O168+O172+O173</f>
        <v>0</v>
      </c>
      <c r="P146" s="253">
        <f>P150+P160+P168+P172+P173</f>
        <v>2000</v>
      </c>
      <c r="Q146" s="253">
        <f t="shared" si="75"/>
        <v>74980</v>
      </c>
      <c r="R146" s="253">
        <f>R150+R160+R168+R172+R173</f>
        <v>72730</v>
      </c>
      <c r="S146" s="253">
        <f>S150+S160+S168+S172+S173</f>
        <v>0</v>
      </c>
      <c r="T146" s="253">
        <f>T150+T160+T168+T172+T173</f>
        <v>2250</v>
      </c>
    </row>
    <row r="147" spans="1:20" s="363" customFormat="1" ht="24" customHeight="1">
      <c r="A147" s="246"/>
      <c r="B147" s="266"/>
      <c r="C147" s="267" t="s">
        <v>354</v>
      </c>
      <c r="D147" s="254" t="s">
        <v>16</v>
      </c>
      <c r="E147" s="358">
        <f t="shared" si="21"/>
        <v>745</v>
      </c>
      <c r="F147" s="358">
        <f>F151+F161+F169</f>
        <v>745</v>
      </c>
      <c r="G147" s="358">
        <f t="shared" ref="G147:H147" si="130">G151+G161+G169</f>
        <v>0</v>
      </c>
      <c r="H147" s="358">
        <f t="shared" si="130"/>
        <v>0</v>
      </c>
      <c r="I147" s="358">
        <f t="shared" si="73"/>
        <v>745</v>
      </c>
      <c r="J147" s="358">
        <f t="shared" ref="J147:L149" si="131">J151+J161+J169</f>
        <v>745</v>
      </c>
      <c r="K147" s="358">
        <f t="shared" si="131"/>
        <v>0</v>
      </c>
      <c r="L147" s="358">
        <f t="shared" si="131"/>
        <v>0</v>
      </c>
      <c r="M147" s="358">
        <f t="shared" si="74"/>
        <v>745</v>
      </c>
      <c r="N147" s="358">
        <f t="shared" ref="N147:P149" si="132">N151+N161+N169</f>
        <v>745</v>
      </c>
      <c r="O147" s="358">
        <f t="shared" si="132"/>
        <v>0</v>
      </c>
      <c r="P147" s="358">
        <f t="shared" si="132"/>
        <v>0</v>
      </c>
      <c r="Q147" s="358">
        <f t="shared" si="75"/>
        <v>745</v>
      </c>
      <c r="R147" s="358">
        <f t="shared" ref="R147:T149" si="133">R151+R161+R169</f>
        <v>745</v>
      </c>
      <c r="S147" s="358">
        <f t="shared" si="133"/>
        <v>0</v>
      </c>
      <c r="T147" s="358">
        <f t="shared" si="133"/>
        <v>0</v>
      </c>
    </row>
    <row r="148" spans="1:20" s="363" customFormat="1" ht="24" customHeight="1">
      <c r="A148" s="246"/>
      <c r="B148" s="266"/>
      <c r="C148" s="267" t="s">
        <v>354</v>
      </c>
      <c r="D148" s="254" t="s">
        <v>17</v>
      </c>
      <c r="E148" s="358">
        <f t="shared" si="21"/>
        <v>449</v>
      </c>
      <c r="F148" s="358">
        <f t="shared" ref="F148:H149" si="134">F152+F162+F170</f>
        <v>449</v>
      </c>
      <c r="G148" s="358">
        <f t="shared" si="134"/>
        <v>0</v>
      </c>
      <c r="H148" s="358">
        <f t="shared" si="134"/>
        <v>0</v>
      </c>
      <c r="I148" s="358">
        <f t="shared" si="73"/>
        <v>449</v>
      </c>
      <c r="J148" s="358">
        <f t="shared" si="131"/>
        <v>449</v>
      </c>
      <c r="K148" s="358">
        <f t="shared" si="131"/>
        <v>0</v>
      </c>
      <c r="L148" s="358">
        <f t="shared" si="131"/>
        <v>0</v>
      </c>
      <c r="M148" s="358">
        <f t="shared" si="74"/>
        <v>449</v>
      </c>
      <c r="N148" s="358">
        <f t="shared" si="132"/>
        <v>449</v>
      </c>
      <c r="O148" s="358">
        <f t="shared" si="132"/>
        <v>0</v>
      </c>
      <c r="P148" s="358">
        <f t="shared" si="132"/>
        <v>0</v>
      </c>
      <c r="Q148" s="358">
        <f t="shared" si="75"/>
        <v>449</v>
      </c>
      <c r="R148" s="358">
        <f t="shared" si="133"/>
        <v>449</v>
      </c>
      <c r="S148" s="358">
        <f t="shared" si="133"/>
        <v>0</v>
      </c>
      <c r="T148" s="358">
        <f t="shared" si="133"/>
        <v>0</v>
      </c>
    </row>
    <row r="149" spans="1:20" s="363" customFormat="1" ht="24" customHeight="1">
      <c r="A149" s="263"/>
      <c r="B149" s="267"/>
      <c r="C149" s="267" t="s">
        <v>354</v>
      </c>
      <c r="D149" s="254" t="s">
        <v>18</v>
      </c>
      <c r="E149" s="358">
        <f t="shared" si="21"/>
        <v>296</v>
      </c>
      <c r="F149" s="358">
        <f t="shared" si="134"/>
        <v>296</v>
      </c>
      <c r="G149" s="358">
        <f t="shared" si="134"/>
        <v>0</v>
      </c>
      <c r="H149" s="358">
        <f t="shared" si="134"/>
        <v>0</v>
      </c>
      <c r="I149" s="358">
        <f t="shared" si="73"/>
        <v>296</v>
      </c>
      <c r="J149" s="358">
        <f t="shared" si="131"/>
        <v>296</v>
      </c>
      <c r="K149" s="358">
        <f t="shared" si="131"/>
        <v>0</v>
      </c>
      <c r="L149" s="358">
        <f t="shared" si="131"/>
        <v>0</v>
      </c>
      <c r="M149" s="358">
        <f t="shared" si="74"/>
        <v>296</v>
      </c>
      <c r="N149" s="358">
        <f t="shared" si="132"/>
        <v>296</v>
      </c>
      <c r="O149" s="358">
        <f t="shared" si="132"/>
        <v>0</v>
      </c>
      <c r="P149" s="358">
        <f t="shared" si="132"/>
        <v>0</v>
      </c>
      <c r="Q149" s="358">
        <f t="shared" si="75"/>
        <v>296</v>
      </c>
      <c r="R149" s="358">
        <f t="shared" si="133"/>
        <v>296</v>
      </c>
      <c r="S149" s="358">
        <f t="shared" si="133"/>
        <v>0</v>
      </c>
      <c r="T149" s="358">
        <f t="shared" si="133"/>
        <v>0</v>
      </c>
    </row>
    <row r="150" spans="1:20" ht="28.5">
      <c r="A150" s="335"/>
      <c r="B150" s="324" t="s">
        <v>255</v>
      </c>
      <c r="C150" s="324" t="s">
        <v>256</v>
      </c>
      <c r="D150" s="282" t="s">
        <v>257</v>
      </c>
      <c r="E150" s="262">
        <f t="shared" si="21"/>
        <v>34180</v>
      </c>
      <c r="F150" s="262">
        <v>34180</v>
      </c>
      <c r="G150" s="262">
        <f t="shared" ref="G150:T150" si="135">G154+G155+G156+G157+G158+G159</f>
        <v>0</v>
      </c>
      <c r="H150" s="262">
        <f t="shared" si="135"/>
        <v>0</v>
      </c>
      <c r="I150" s="262">
        <f t="shared" ref="I150:I153" si="136">J150+K150+L150</f>
        <v>34180</v>
      </c>
      <c r="J150" s="262">
        <v>34180</v>
      </c>
      <c r="K150" s="262">
        <f t="shared" si="135"/>
        <v>0</v>
      </c>
      <c r="L150" s="262">
        <f t="shared" si="135"/>
        <v>0</v>
      </c>
      <c r="M150" s="262">
        <f t="shared" ref="M150:M153" si="137">N150+O150+P150</f>
        <v>36180</v>
      </c>
      <c r="N150" s="262">
        <v>36180</v>
      </c>
      <c r="O150" s="262">
        <f t="shared" si="135"/>
        <v>0</v>
      </c>
      <c r="P150" s="262">
        <f t="shared" si="135"/>
        <v>0</v>
      </c>
      <c r="Q150" s="262">
        <f t="shared" ref="Q150:Q153" si="138">R150+S150+T150</f>
        <v>36180</v>
      </c>
      <c r="R150" s="262">
        <v>36180</v>
      </c>
      <c r="S150" s="262">
        <f t="shared" si="135"/>
        <v>0</v>
      </c>
      <c r="T150" s="262">
        <f t="shared" si="135"/>
        <v>0</v>
      </c>
    </row>
    <row r="151" spans="1:20" s="363" customFormat="1" ht="22.15" customHeight="1">
      <c r="A151" s="246"/>
      <c r="B151" s="255"/>
      <c r="C151" s="255" t="s">
        <v>354</v>
      </c>
      <c r="D151" s="258" t="s">
        <v>16</v>
      </c>
      <c r="E151" s="359">
        <f t="shared" si="21"/>
        <v>251</v>
      </c>
      <c r="F151" s="359">
        <f t="shared" ref="F151:H151" si="139">F152+F153</f>
        <v>251</v>
      </c>
      <c r="G151" s="359">
        <f t="shared" si="139"/>
        <v>0</v>
      </c>
      <c r="H151" s="359">
        <f t="shared" si="139"/>
        <v>0</v>
      </c>
      <c r="I151" s="359">
        <f t="shared" si="136"/>
        <v>251</v>
      </c>
      <c r="J151" s="359">
        <f t="shared" ref="J151:L151" si="140">J152+J153</f>
        <v>251</v>
      </c>
      <c r="K151" s="359">
        <f t="shared" si="140"/>
        <v>0</v>
      </c>
      <c r="L151" s="359">
        <f t="shared" si="140"/>
        <v>0</v>
      </c>
      <c r="M151" s="359">
        <f t="shared" si="137"/>
        <v>251</v>
      </c>
      <c r="N151" s="359">
        <f t="shared" ref="N151:P151" si="141">N152+N153</f>
        <v>251</v>
      </c>
      <c r="O151" s="359">
        <f t="shared" si="141"/>
        <v>0</v>
      </c>
      <c r="P151" s="359">
        <f t="shared" si="141"/>
        <v>0</v>
      </c>
      <c r="Q151" s="359">
        <f t="shared" si="138"/>
        <v>251</v>
      </c>
      <c r="R151" s="359">
        <f t="shared" ref="R151:T151" si="142">R152+R153</f>
        <v>251</v>
      </c>
      <c r="S151" s="359">
        <f t="shared" si="142"/>
        <v>0</v>
      </c>
      <c r="T151" s="359">
        <f t="shared" si="142"/>
        <v>0</v>
      </c>
    </row>
    <row r="152" spans="1:20" s="363" customFormat="1" ht="23.45" customHeight="1">
      <c r="A152" s="246"/>
      <c r="B152" s="255"/>
      <c r="C152" s="255" t="s">
        <v>354</v>
      </c>
      <c r="D152" s="258" t="s">
        <v>17</v>
      </c>
      <c r="E152" s="359">
        <f t="shared" si="21"/>
        <v>40</v>
      </c>
      <c r="F152" s="359">
        <v>40</v>
      </c>
      <c r="G152" s="359">
        <v>0</v>
      </c>
      <c r="H152" s="359">
        <v>0</v>
      </c>
      <c r="I152" s="359">
        <f t="shared" si="136"/>
        <v>40</v>
      </c>
      <c r="J152" s="359">
        <v>40</v>
      </c>
      <c r="K152" s="359">
        <v>0</v>
      </c>
      <c r="L152" s="359">
        <v>0</v>
      </c>
      <c r="M152" s="359">
        <f t="shared" si="137"/>
        <v>40</v>
      </c>
      <c r="N152" s="359">
        <v>40</v>
      </c>
      <c r="O152" s="359">
        <v>0</v>
      </c>
      <c r="P152" s="359">
        <v>0</v>
      </c>
      <c r="Q152" s="359">
        <f t="shared" si="138"/>
        <v>40</v>
      </c>
      <c r="R152" s="359">
        <v>40</v>
      </c>
      <c r="S152" s="359">
        <v>0</v>
      </c>
      <c r="T152" s="359">
        <v>0</v>
      </c>
    </row>
    <row r="153" spans="1:20" s="363" customFormat="1" ht="23.45" customHeight="1">
      <c r="A153" s="246"/>
      <c r="B153" s="255"/>
      <c r="C153" s="255" t="s">
        <v>354</v>
      </c>
      <c r="D153" s="258" t="s">
        <v>18</v>
      </c>
      <c r="E153" s="359">
        <f t="shared" si="21"/>
        <v>211</v>
      </c>
      <c r="F153" s="359">
        <v>211</v>
      </c>
      <c r="G153" s="359">
        <v>0</v>
      </c>
      <c r="H153" s="359">
        <v>0</v>
      </c>
      <c r="I153" s="359">
        <f t="shared" si="136"/>
        <v>211</v>
      </c>
      <c r="J153" s="359">
        <v>211</v>
      </c>
      <c r="K153" s="359">
        <v>0</v>
      </c>
      <c r="L153" s="359">
        <v>0</v>
      </c>
      <c r="M153" s="359">
        <f t="shared" si="137"/>
        <v>211</v>
      </c>
      <c r="N153" s="359">
        <v>211</v>
      </c>
      <c r="O153" s="359">
        <v>0</v>
      </c>
      <c r="P153" s="359">
        <v>0</v>
      </c>
      <c r="Q153" s="359">
        <f t="shared" si="138"/>
        <v>211</v>
      </c>
      <c r="R153" s="359">
        <v>211</v>
      </c>
      <c r="S153" s="359">
        <v>0</v>
      </c>
      <c r="T153" s="359">
        <v>0</v>
      </c>
    </row>
    <row r="154" spans="1:20" ht="28.5">
      <c r="A154" s="335"/>
      <c r="B154" s="324"/>
      <c r="C154" s="324" t="s">
        <v>258</v>
      </c>
      <c r="D154" s="272" t="s">
        <v>259</v>
      </c>
      <c r="E154" s="328">
        <f t="shared" si="21"/>
        <v>17335</v>
      </c>
      <c r="F154" s="334">
        <v>17335</v>
      </c>
      <c r="G154" s="334"/>
      <c r="H154" s="334"/>
      <c r="I154" s="328">
        <f t="shared" ref="I154:Q626" si="143">J154+K154+L154</f>
        <v>17335</v>
      </c>
      <c r="J154" s="334">
        <v>17335</v>
      </c>
      <c r="K154" s="334"/>
      <c r="L154" s="334"/>
      <c r="M154" s="328">
        <f t="shared" ref="M154:M626" si="144">N154+O154+P154</f>
        <v>19335</v>
      </c>
      <c r="N154" s="334">
        <v>19335</v>
      </c>
      <c r="O154" s="334"/>
      <c r="P154" s="334"/>
      <c r="Q154" s="328">
        <f t="shared" ref="Q154:Q626" si="145">R154+S154+T154</f>
        <v>19335</v>
      </c>
      <c r="R154" s="334">
        <v>19335</v>
      </c>
      <c r="S154" s="334"/>
      <c r="T154" s="334"/>
    </row>
    <row r="155" spans="1:20" ht="42.75">
      <c r="A155" s="335"/>
      <c r="B155" s="324"/>
      <c r="C155" s="324" t="s">
        <v>260</v>
      </c>
      <c r="D155" s="272" t="s">
        <v>261</v>
      </c>
      <c r="E155" s="328">
        <f t="shared" si="21"/>
        <v>4600</v>
      </c>
      <c r="F155" s="334">
        <v>4600</v>
      </c>
      <c r="G155" s="334"/>
      <c r="H155" s="334"/>
      <c r="I155" s="328">
        <f t="shared" si="143"/>
        <v>4600</v>
      </c>
      <c r="J155" s="334">
        <v>4600</v>
      </c>
      <c r="K155" s="334"/>
      <c r="L155" s="334"/>
      <c r="M155" s="328">
        <f t="shared" si="144"/>
        <v>4600</v>
      </c>
      <c r="N155" s="334">
        <v>4600</v>
      </c>
      <c r="O155" s="334"/>
      <c r="P155" s="334"/>
      <c r="Q155" s="328">
        <f t="shared" si="145"/>
        <v>4600</v>
      </c>
      <c r="R155" s="334">
        <v>4600</v>
      </c>
      <c r="S155" s="334"/>
      <c r="T155" s="334"/>
    </row>
    <row r="156" spans="1:20">
      <c r="A156" s="335"/>
      <c r="B156" s="324"/>
      <c r="C156" s="324" t="s">
        <v>262</v>
      </c>
      <c r="D156" s="272" t="s">
        <v>263</v>
      </c>
      <c r="E156" s="328">
        <f t="shared" si="21"/>
        <v>105</v>
      </c>
      <c r="F156" s="334">
        <v>105</v>
      </c>
      <c r="G156" s="334"/>
      <c r="H156" s="334"/>
      <c r="I156" s="328">
        <f t="shared" si="143"/>
        <v>105</v>
      </c>
      <c r="J156" s="334">
        <v>105</v>
      </c>
      <c r="K156" s="334"/>
      <c r="L156" s="334"/>
      <c r="M156" s="328">
        <f t="shared" si="144"/>
        <v>105</v>
      </c>
      <c r="N156" s="334">
        <v>105</v>
      </c>
      <c r="O156" s="334"/>
      <c r="P156" s="334"/>
      <c r="Q156" s="328">
        <f t="shared" si="145"/>
        <v>105</v>
      </c>
      <c r="R156" s="334">
        <v>105</v>
      </c>
      <c r="S156" s="334"/>
      <c r="T156" s="334"/>
    </row>
    <row r="157" spans="1:20" ht="28.5">
      <c r="A157" s="335"/>
      <c r="B157" s="324"/>
      <c r="C157" s="324" t="s">
        <v>264</v>
      </c>
      <c r="D157" s="272" t="s">
        <v>265</v>
      </c>
      <c r="E157" s="328">
        <f t="shared" si="21"/>
        <v>3230</v>
      </c>
      <c r="F157" s="334">
        <v>3230</v>
      </c>
      <c r="G157" s="334"/>
      <c r="H157" s="334"/>
      <c r="I157" s="328">
        <f t="shared" si="143"/>
        <v>3230</v>
      </c>
      <c r="J157" s="334">
        <v>3230</v>
      </c>
      <c r="K157" s="334"/>
      <c r="L157" s="334"/>
      <c r="M157" s="328">
        <f t="shared" si="144"/>
        <v>3230</v>
      </c>
      <c r="N157" s="334">
        <v>3230</v>
      </c>
      <c r="O157" s="334"/>
      <c r="P157" s="334"/>
      <c r="Q157" s="328">
        <f t="shared" si="145"/>
        <v>3230</v>
      </c>
      <c r="R157" s="334">
        <v>3230</v>
      </c>
      <c r="S157" s="334"/>
      <c r="T157" s="334"/>
    </row>
    <row r="158" spans="1:20">
      <c r="A158" s="335"/>
      <c r="B158" s="324"/>
      <c r="C158" s="324" t="s">
        <v>266</v>
      </c>
      <c r="D158" s="272" t="s">
        <v>267</v>
      </c>
      <c r="E158" s="328">
        <f t="shared" si="21"/>
        <v>7730</v>
      </c>
      <c r="F158" s="334">
        <v>7730</v>
      </c>
      <c r="G158" s="334"/>
      <c r="H158" s="334"/>
      <c r="I158" s="328">
        <f t="shared" si="143"/>
        <v>7730</v>
      </c>
      <c r="J158" s="334">
        <v>7730</v>
      </c>
      <c r="K158" s="334"/>
      <c r="L158" s="334"/>
      <c r="M158" s="328">
        <f t="shared" si="144"/>
        <v>7730</v>
      </c>
      <c r="N158" s="334">
        <v>7730</v>
      </c>
      <c r="O158" s="334"/>
      <c r="P158" s="334"/>
      <c r="Q158" s="328">
        <f t="shared" si="145"/>
        <v>7730</v>
      </c>
      <c r="R158" s="334">
        <v>7730</v>
      </c>
      <c r="S158" s="334"/>
      <c r="T158" s="334"/>
    </row>
    <row r="159" spans="1:20">
      <c r="A159" s="335"/>
      <c r="B159" s="324"/>
      <c r="C159" s="324" t="s">
        <v>268</v>
      </c>
      <c r="D159" s="272" t="s">
        <v>193</v>
      </c>
      <c r="E159" s="328">
        <f t="shared" si="21"/>
        <v>1180</v>
      </c>
      <c r="F159" s="334">
        <v>1180</v>
      </c>
      <c r="G159" s="334"/>
      <c r="H159" s="334"/>
      <c r="I159" s="328">
        <f t="shared" si="143"/>
        <v>1180</v>
      </c>
      <c r="J159" s="334">
        <v>1180</v>
      </c>
      <c r="K159" s="334"/>
      <c r="L159" s="334"/>
      <c r="M159" s="328">
        <f t="shared" si="144"/>
        <v>1180</v>
      </c>
      <c r="N159" s="334">
        <v>1180</v>
      </c>
      <c r="O159" s="334"/>
      <c r="P159" s="334"/>
      <c r="Q159" s="328">
        <f t="shared" si="145"/>
        <v>1180</v>
      </c>
      <c r="R159" s="334">
        <v>1180</v>
      </c>
      <c r="S159" s="334"/>
      <c r="T159" s="334"/>
    </row>
    <row r="160" spans="1:20">
      <c r="A160" s="335"/>
      <c r="B160" s="324" t="s">
        <v>269</v>
      </c>
      <c r="C160" s="324" t="s">
        <v>270</v>
      </c>
      <c r="D160" s="259" t="s">
        <v>271</v>
      </c>
      <c r="E160" s="262">
        <f t="shared" si="21"/>
        <v>7100</v>
      </c>
      <c r="F160" s="262">
        <v>5250</v>
      </c>
      <c r="G160" s="262">
        <f t="shared" ref="G160:T160" si="146">G164+G165+G166+G167</f>
        <v>0</v>
      </c>
      <c r="H160" s="262">
        <f t="shared" si="146"/>
        <v>1850</v>
      </c>
      <c r="I160" s="262">
        <f t="shared" si="143"/>
        <v>7100</v>
      </c>
      <c r="J160" s="262">
        <v>5300</v>
      </c>
      <c r="K160" s="262">
        <f t="shared" si="146"/>
        <v>0</v>
      </c>
      <c r="L160" s="262">
        <f t="shared" si="146"/>
        <v>1800</v>
      </c>
      <c r="M160" s="262">
        <f t="shared" si="144"/>
        <v>7100</v>
      </c>
      <c r="N160" s="262">
        <v>5350</v>
      </c>
      <c r="O160" s="262">
        <f t="shared" si="146"/>
        <v>0</v>
      </c>
      <c r="P160" s="262">
        <f t="shared" si="146"/>
        <v>1750</v>
      </c>
      <c r="Q160" s="262">
        <f t="shared" si="145"/>
        <v>7400</v>
      </c>
      <c r="R160" s="262">
        <v>5400</v>
      </c>
      <c r="S160" s="262">
        <f t="shared" si="146"/>
        <v>0</v>
      </c>
      <c r="T160" s="262">
        <f t="shared" si="146"/>
        <v>2000</v>
      </c>
    </row>
    <row r="161" spans="1:20" s="363" customFormat="1" ht="22.15" customHeight="1">
      <c r="A161" s="246"/>
      <c r="B161" s="255"/>
      <c r="C161" s="255" t="s">
        <v>354</v>
      </c>
      <c r="D161" s="258" t="s">
        <v>16</v>
      </c>
      <c r="E161" s="359">
        <f t="shared" si="21"/>
        <v>455</v>
      </c>
      <c r="F161" s="359">
        <f t="shared" ref="F161:H161" si="147">F162+F163</f>
        <v>455</v>
      </c>
      <c r="G161" s="359">
        <f t="shared" si="147"/>
        <v>0</v>
      </c>
      <c r="H161" s="359">
        <f t="shared" si="147"/>
        <v>0</v>
      </c>
      <c r="I161" s="359">
        <f t="shared" si="143"/>
        <v>455</v>
      </c>
      <c r="J161" s="359">
        <f t="shared" ref="J161:L161" si="148">J162+J163</f>
        <v>455</v>
      </c>
      <c r="K161" s="359">
        <f t="shared" si="148"/>
        <v>0</v>
      </c>
      <c r="L161" s="359">
        <f t="shared" si="148"/>
        <v>0</v>
      </c>
      <c r="M161" s="359">
        <f t="shared" si="144"/>
        <v>455</v>
      </c>
      <c r="N161" s="359">
        <f t="shared" ref="N161:P161" si="149">N162+N163</f>
        <v>455</v>
      </c>
      <c r="O161" s="359">
        <f t="shared" si="149"/>
        <v>0</v>
      </c>
      <c r="P161" s="359">
        <f t="shared" si="149"/>
        <v>0</v>
      </c>
      <c r="Q161" s="359">
        <f t="shared" si="145"/>
        <v>455</v>
      </c>
      <c r="R161" s="359">
        <f t="shared" ref="R161:T161" si="150">R162+R163</f>
        <v>455</v>
      </c>
      <c r="S161" s="359">
        <f t="shared" si="150"/>
        <v>0</v>
      </c>
      <c r="T161" s="359">
        <f t="shared" si="150"/>
        <v>0</v>
      </c>
    </row>
    <row r="162" spans="1:20" s="363" customFormat="1" ht="23.45" customHeight="1">
      <c r="A162" s="246"/>
      <c r="B162" s="255"/>
      <c r="C162" s="255" t="s">
        <v>354</v>
      </c>
      <c r="D162" s="258" t="s">
        <v>17</v>
      </c>
      <c r="E162" s="359">
        <f t="shared" si="21"/>
        <v>373</v>
      </c>
      <c r="F162" s="359">
        <v>373</v>
      </c>
      <c r="G162" s="359">
        <v>0</v>
      </c>
      <c r="H162" s="359">
        <v>0</v>
      </c>
      <c r="I162" s="359">
        <f t="shared" si="143"/>
        <v>373</v>
      </c>
      <c r="J162" s="359">
        <v>373</v>
      </c>
      <c r="K162" s="359">
        <v>0</v>
      </c>
      <c r="L162" s="359">
        <v>0</v>
      </c>
      <c r="M162" s="359">
        <f t="shared" si="144"/>
        <v>373</v>
      </c>
      <c r="N162" s="359">
        <v>373</v>
      </c>
      <c r="O162" s="359">
        <v>0</v>
      </c>
      <c r="P162" s="359">
        <v>0</v>
      </c>
      <c r="Q162" s="359">
        <f t="shared" si="145"/>
        <v>373</v>
      </c>
      <c r="R162" s="359">
        <v>373</v>
      </c>
      <c r="S162" s="359">
        <v>0</v>
      </c>
      <c r="T162" s="359">
        <v>0</v>
      </c>
    </row>
    <row r="163" spans="1:20" s="363" customFormat="1" ht="23.45" customHeight="1">
      <c r="A163" s="246"/>
      <c r="B163" s="255"/>
      <c r="C163" s="255" t="s">
        <v>354</v>
      </c>
      <c r="D163" s="258" t="s">
        <v>18</v>
      </c>
      <c r="E163" s="359">
        <f t="shared" si="21"/>
        <v>82</v>
      </c>
      <c r="F163" s="359">
        <v>82</v>
      </c>
      <c r="G163" s="359">
        <v>0</v>
      </c>
      <c r="H163" s="359">
        <v>0</v>
      </c>
      <c r="I163" s="359">
        <f t="shared" si="143"/>
        <v>82</v>
      </c>
      <c r="J163" s="359">
        <v>82</v>
      </c>
      <c r="K163" s="359">
        <v>0</v>
      </c>
      <c r="L163" s="359">
        <v>0</v>
      </c>
      <c r="M163" s="359">
        <f t="shared" si="144"/>
        <v>82</v>
      </c>
      <c r="N163" s="359">
        <v>82</v>
      </c>
      <c r="O163" s="359">
        <v>0</v>
      </c>
      <c r="P163" s="359">
        <v>0</v>
      </c>
      <c r="Q163" s="359">
        <f t="shared" si="145"/>
        <v>82</v>
      </c>
      <c r="R163" s="359">
        <v>82</v>
      </c>
      <c r="S163" s="359">
        <v>0</v>
      </c>
      <c r="T163" s="359">
        <v>0</v>
      </c>
    </row>
    <row r="164" spans="1:20" ht="28.5">
      <c r="A164" s="335" t="s">
        <v>106</v>
      </c>
      <c r="B164" s="324"/>
      <c r="C164" s="324" t="s">
        <v>272</v>
      </c>
      <c r="D164" s="294" t="s">
        <v>273</v>
      </c>
      <c r="E164" s="328">
        <f t="shared" si="21"/>
        <v>2430</v>
      </c>
      <c r="F164" s="334">
        <v>1650</v>
      </c>
      <c r="G164" s="334">
        <v>0</v>
      </c>
      <c r="H164" s="334">
        <v>780</v>
      </c>
      <c r="I164" s="328">
        <f t="shared" si="143"/>
        <v>2430</v>
      </c>
      <c r="J164" s="334">
        <v>1650</v>
      </c>
      <c r="K164" s="334">
        <v>0</v>
      </c>
      <c r="L164" s="334">
        <v>780</v>
      </c>
      <c r="M164" s="328">
        <f t="shared" si="144"/>
        <v>2430</v>
      </c>
      <c r="N164" s="334">
        <v>1650</v>
      </c>
      <c r="O164" s="334">
        <v>0</v>
      </c>
      <c r="P164" s="334">
        <v>780</v>
      </c>
      <c r="Q164" s="328">
        <f t="shared" si="145"/>
        <v>2600</v>
      </c>
      <c r="R164" s="334">
        <v>1700</v>
      </c>
      <c r="S164" s="334">
        <v>0</v>
      </c>
      <c r="T164" s="334">
        <v>900</v>
      </c>
    </row>
    <row r="165" spans="1:20" ht="28.5">
      <c r="A165" s="335" t="s">
        <v>106</v>
      </c>
      <c r="B165" s="324"/>
      <c r="C165" s="324" t="s">
        <v>274</v>
      </c>
      <c r="D165" s="294" t="s">
        <v>275</v>
      </c>
      <c r="E165" s="328">
        <f t="shared" si="21"/>
        <v>2400</v>
      </c>
      <c r="F165" s="334">
        <v>1900</v>
      </c>
      <c r="G165" s="334"/>
      <c r="H165" s="334">
        <v>500</v>
      </c>
      <c r="I165" s="328">
        <f t="shared" si="143"/>
        <v>2450</v>
      </c>
      <c r="J165" s="334">
        <v>1950</v>
      </c>
      <c r="K165" s="334"/>
      <c r="L165" s="334">
        <v>500</v>
      </c>
      <c r="M165" s="328">
        <f t="shared" si="144"/>
        <v>2450</v>
      </c>
      <c r="N165" s="334">
        <v>1950</v>
      </c>
      <c r="O165" s="334"/>
      <c r="P165" s="334">
        <v>500</v>
      </c>
      <c r="Q165" s="328">
        <f t="shared" si="145"/>
        <v>2450</v>
      </c>
      <c r="R165" s="334">
        <v>1950</v>
      </c>
      <c r="S165" s="334"/>
      <c r="T165" s="334">
        <v>500</v>
      </c>
    </row>
    <row r="166" spans="1:20" ht="28.5">
      <c r="A166" s="335" t="s">
        <v>106</v>
      </c>
      <c r="B166" s="324"/>
      <c r="C166" s="324" t="s">
        <v>276</v>
      </c>
      <c r="D166" s="294" t="s">
        <v>277</v>
      </c>
      <c r="E166" s="328">
        <f t="shared" si="21"/>
        <v>1270</v>
      </c>
      <c r="F166" s="334">
        <v>700</v>
      </c>
      <c r="G166" s="334">
        <v>0</v>
      </c>
      <c r="H166" s="334">
        <v>570</v>
      </c>
      <c r="I166" s="328">
        <f t="shared" si="143"/>
        <v>1220</v>
      </c>
      <c r="J166" s="334">
        <v>700</v>
      </c>
      <c r="K166" s="334">
        <v>0</v>
      </c>
      <c r="L166" s="334">
        <v>520</v>
      </c>
      <c r="M166" s="328">
        <f t="shared" si="144"/>
        <v>1220</v>
      </c>
      <c r="N166" s="334">
        <v>750</v>
      </c>
      <c r="O166" s="334">
        <v>0</v>
      </c>
      <c r="P166" s="334">
        <v>470</v>
      </c>
      <c r="Q166" s="328">
        <f t="shared" si="145"/>
        <v>1350</v>
      </c>
      <c r="R166" s="334">
        <v>750</v>
      </c>
      <c r="S166" s="334">
        <v>0</v>
      </c>
      <c r="T166" s="334">
        <v>600</v>
      </c>
    </row>
    <row r="167" spans="1:20">
      <c r="A167" s="335" t="s">
        <v>106</v>
      </c>
      <c r="B167" s="324"/>
      <c r="C167" s="324" t="s">
        <v>278</v>
      </c>
      <c r="D167" s="294" t="s">
        <v>279</v>
      </c>
      <c r="E167" s="328">
        <f t="shared" si="21"/>
        <v>1000</v>
      </c>
      <c r="F167" s="334">
        <v>1000</v>
      </c>
      <c r="G167" s="334"/>
      <c r="H167" s="334"/>
      <c r="I167" s="328">
        <f t="shared" si="143"/>
        <v>1000</v>
      </c>
      <c r="J167" s="334">
        <v>1000</v>
      </c>
      <c r="K167" s="334"/>
      <c r="L167" s="334"/>
      <c r="M167" s="328">
        <f t="shared" si="144"/>
        <v>1000</v>
      </c>
      <c r="N167" s="334">
        <v>1000</v>
      </c>
      <c r="O167" s="334"/>
      <c r="P167" s="334"/>
      <c r="Q167" s="328">
        <f t="shared" si="145"/>
        <v>1000</v>
      </c>
      <c r="R167" s="334">
        <v>1000</v>
      </c>
      <c r="S167" s="334"/>
      <c r="T167" s="334">
        <v>0</v>
      </c>
    </row>
    <row r="168" spans="1:20">
      <c r="A168" s="335"/>
      <c r="B168" s="324" t="s">
        <v>280</v>
      </c>
      <c r="C168" s="324" t="s">
        <v>281</v>
      </c>
      <c r="D168" s="259" t="s">
        <v>282</v>
      </c>
      <c r="E168" s="325">
        <f t="shared" si="21"/>
        <v>1250</v>
      </c>
      <c r="F168" s="325">
        <v>1100</v>
      </c>
      <c r="G168" s="325">
        <v>0</v>
      </c>
      <c r="H168" s="325">
        <v>150</v>
      </c>
      <c r="I168" s="325">
        <f t="shared" si="143"/>
        <v>1300</v>
      </c>
      <c r="J168" s="325">
        <v>1100</v>
      </c>
      <c r="K168" s="325">
        <v>0</v>
      </c>
      <c r="L168" s="325">
        <v>200</v>
      </c>
      <c r="M168" s="325">
        <f t="shared" si="144"/>
        <v>1350</v>
      </c>
      <c r="N168" s="325">
        <v>1100</v>
      </c>
      <c r="O168" s="325">
        <v>0</v>
      </c>
      <c r="P168" s="325">
        <v>250</v>
      </c>
      <c r="Q168" s="325">
        <f t="shared" si="145"/>
        <v>1350</v>
      </c>
      <c r="R168" s="325">
        <v>1100</v>
      </c>
      <c r="S168" s="325">
        <v>0</v>
      </c>
      <c r="T168" s="325">
        <v>250</v>
      </c>
    </row>
    <row r="169" spans="1:20" s="363" customFormat="1" ht="23.45" customHeight="1">
      <c r="A169" s="274"/>
      <c r="B169" s="255"/>
      <c r="C169" s="264" t="s">
        <v>354</v>
      </c>
      <c r="D169" s="258" t="s">
        <v>16</v>
      </c>
      <c r="E169" s="359">
        <f t="shared" si="21"/>
        <v>39</v>
      </c>
      <c r="F169" s="359">
        <f>F170+F171</f>
        <v>39</v>
      </c>
      <c r="G169" s="359">
        <f t="shared" ref="G169:H169" si="151">G170+G171</f>
        <v>0</v>
      </c>
      <c r="H169" s="359">
        <f t="shared" si="151"/>
        <v>0</v>
      </c>
      <c r="I169" s="359">
        <f t="shared" si="143"/>
        <v>39</v>
      </c>
      <c r="J169" s="359">
        <f t="shared" ref="J169:L169" si="152">J170+J171</f>
        <v>39</v>
      </c>
      <c r="K169" s="359">
        <f t="shared" si="152"/>
        <v>0</v>
      </c>
      <c r="L169" s="359">
        <f t="shared" si="152"/>
        <v>0</v>
      </c>
      <c r="M169" s="359">
        <f t="shared" si="144"/>
        <v>39</v>
      </c>
      <c r="N169" s="359">
        <f t="shared" ref="N169:P169" si="153">N170+N171</f>
        <v>39</v>
      </c>
      <c r="O169" s="359">
        <f t="shared" si="153"/>
        <v>0</v>
      </c>
      <c r="P169" s="359">
        <f t="shared" si="153"/>
        <v>0</v>
      </c>
      <c r="Q169" s="359">
        <f t="shared" si="145"/>
        <v>39</v>
      </c>
      <c r="R169" s="359">
        <f t="shared" ref="R169:T169" si="154">R170+R171</f>
        <v>39</v>
      </c>
      <c r="S169" s="359">
        <f t="shared" si="154"/>
        <v>0</v>
      </c>
      <c r="T169" s="359">
        <f t="shared" si="154"/>
        <v>0</v>
      </c>
    </row>
    <row r="170" spans="1:20" s="363" customFormat="1" ht="28.9" customHeight="1">
      <c r="A170" s="274"/>
      <c r="B170" s="255"/>
      <c r="C170" s="264" t="s">
        <v>354</v>
      </c>
      <c r="D170" s="258" t="s">
        <v>17</v>
      </c>
      <c r="E170" s="359">
        <f t="shared" si="21"/>
        <v>36</v>
      </c>
      <c r="F170" s="359">
        <v>36</v>
      </c>
      <c r="G170" s="359"/>
      <c r="H170" s="359"/>
      <c r="I170" s="359">
        <f t="shared" si="143"/>
        <v>36</v>
      </c>
      <c r="J170" s="359">
        <v>36</v>
      </c>
      <c r="K170" s="359"/>
      <c r="L170" s="359"/>
      <c r="M170" s="359">
        <f t="shared" si="144"/>
        <v>36</v>
      </c>
      <c r="N170" s="359">
        <v>36</v>
      </c>
      <c r="O170" s="359"/>
      <c r="P170" s="359"/>
      <c r="Q170" s="359">
        <f t="shared" si="145"/>
        <v>36</v>
      </c>
      <c r="R170" s="359">
        <v>36</v>
      </c>
      <c r="S170" s="359"/>
      <c r="T170" s="359"/>
    </row>
    <row r="171" spans="1:20" s="363" customFormat="1" ht="21" customHeight="1">
      <c r="A171" s="263"/>
      <c r="B171" s="264"/>
      <c r="C171" s="264" t="s">
        <v>354</v>
      </c>
      <c r="D171" s="258" t="s">
        <v>18</v>
      </c>
      <c r="E171" s="359">
        <f t="shared" si="21"/>
        <v>3</v>
      </c>
      <c r="F171" s="359">
        <v>3</v>
      </c>
      <c r="G171" s="359">
        <v>0</v>
      </c>
      <c r="H171" s="359">
        <v>0</v>
      </c>
      <c r="I171" s="359">
        <f t="shared" si="143"/>
        <v>3</v>
      </c>
      <c r="J171" s="359">
        <v>3</v>
      </c>
      <c r="K171" s="359">
        <v>0</v>
      </c>
      <c r="L171" s="359">
        <v>0</v>
      </c>
      <c r="M171" s="359">
        <f t="shared" si="144"/>
        <v>3</v>
      </c>
      <c r="N171" s="359">
        <v>3</v>
      </c>
      <c r="O171" s="359">
        <v>0</v>
      </c>
      <c r="P171" s="359">
        <v>0</v>
      </c>
      <c r="Q171" s="359">
        <f t="shared" si="145"/>
        <v>3</v>
      </c>
      <c r="R171" s="359">
        <v>3</v>
      </c>
      <c r="S171" s="359">
        <v>0</v>
      </c>
      <c r="T171" s="359">
        <v>0</v>
      </c>
    </row>
    <row r="172" spans="1:20">
      <c r="A172" s="335"/>
      <c r="B172" s="324" t="s">
        <v>283</v>
      </c>
      <c r="C172" s="324" t="s">
        <v>284</v>
      </c>
      <c r="D172" s="259" t="s">
        <v>285</v>
      </c>
      <c r="E172" s="328">
        <f t="shared" si="21"/>
        <v>29650</v>
      </c>
      <c r="F172" s="328">
        <v>29650</v>
      </c>
      <c r="G172" s="328">
        <v>0</v>
      </c>
      <c r="H172" s="328">
        <v>0</v>
      </c>
      <c r="I172" s="328">
        <f t="shared" si="143"/>
        <v>29650</v>
      </c>
      <c r="J172" s="328">
        <v>29650</v>
      </c>
      <c r="K172" s="328">
        <v>0</v>
      </c>
      <c r="L172" s="328">
        <v>0</v>
      </c>
      <c r="M172" s="328">
        <f t="shared" si="144"/>
        <v>29650</v>
      </c>
      <c r="N172" s="328">
        <v>29650</v>
      </c>
      <c r="O172" s="328">
        <v>0</v>
      </c>
      <c r="P172" s="328">
        <v>0</v>
      </c>
      <c r="Q172" s="328">
        <f t="shared" si="145"/>
        <v>29650</v>
      </c>
      <c r="R172" s="328">
        <v>29650</v>
      </c>
      <c r="S172" s="328">
        <v>0</v>
      </c>
      <c r="T172" s="328">
        <v>0</v>
      </c>
    </row>
    <row r="173" spans="1:20">
      <c r="A173" s="335"/>
      <c r="B173" s="324" t="s">
        <v>286</v>
      </c>
      <c r="C173" s="324" t="s">
        <v>287</v>
      </c>
      <c r="D173" s="259" t="s">
        <v>263</v>
      </c>
      <c r="E173" s="328">
        <f t="shared" si="21"/>
        <v>400</v>
      </c>
      <c r="F173" s="328">
        <v>400</v>
      </c>
      <c r="G173" s="328">
        <v>0</v>
      </c>
      <c r="H173" s="328">
        <v>0</v>
      </c>
      <c r="I173" s="328">
        <f t="shared" si="143"/>
        <v>400</v>
      </c>
      <c r="J173" s="328">
        <v>400</v>
      </c>
      <c r="K173" s="328">
        <v>0</v>
      </c>
      <c r="L173" s="328">
        <v>0</v>
      </c>
      <c r="M173" s="328">
        <f t="shared" si="144"/>
        <v>400</v>
      </c>
      <c r="N173" s="328">
        <v>400</v>
      </c>
      <c r="O173" s="328">
        <v>0</v>
      </c>
      <c r="P173" s="328">
        <v>0</v>
      </c>
      <c r="Q173" s="328">
        <f t="shared" si="145"/>
        <v>400</v>
      </c>
      <c r="R173" s="328">
        <v>400</v>
      </c>
      <c r="S173" s="328">
        <v>0</v>
      </c>
      <c r="T173" s="328">
        <v>0</v>
      </c>
    </row>
    <row r="174" spans="1:20">
      <c r="A174" s="319"/>
      <c r="B174" s="330" t="s">
        <v>50</v>
      </c>
      <c r="C174" s="330" t="s">
        <v>288</v>
      </c>
      <c r="D174" s="252" t="s">
        <v>51</v>
      </c>
      <c r="E174" s="253">
        <f t="shared" si="21"/>
        <v>5200</v>
      </c>
      <c r="F174" s="253">
        <v>5200</v>
      </c>
      <c r="G174" s="253">
        <f t="shared" ref="G174:T174" si="155">G175+G181+G182</f>
        <v>0</v>
      </c>
      <c r="H174" s="253">
        <f t="shared" si="155"/>
        <v>0</v>
      </c>
      <c r="I174" s="253">
        <f t="shared" si="143"/>
        <v>5200</v>
      </c>
      <c r="J174" s="253">
        <v>5200</v>
      </c>
      <c r="K174" s="253">
        <f t="shared" si="155"/>
        <v>0</v>
      </c>
      <c r="L174" s="253">
        <f t="shared" si="155"/>
        <v>0</v>
      </c>
      <c r="M174" s="253">
        <f t="shared" si="144"/>
        <v>5200</v>
      </c>
      <c r="N174" s="253">
        <v>5200</v>
      </c>
      <c r="O174" s="253">
        <f t="shared" si="155"/>
        <v>0</v>
      </c>
      <c r="P174" s="253">
        <f t="shared" si="155"/>
        <v>0</v>
      </c>
      <c r="Q174" s="253">
        <f t="shared" si="145"/>
        <v>5200</v>
      </c>
      <c r="R174" s="253">
        <v>5200</v>
      </c>
      <c r="S174" s="253">
        <f t="shared" si="155"/>
        <v>0</v>
      </c>
      <c r="T174" s="253">
        <f t="shared" si="155"/>
        <v>0</v>
      </c>
    </row>
    <row r="175" spans="1:20">
      <c r="A175" s="331"/>
      <c r="B175" s="324" t="s">
        <v>289</v>
      </c>
      <c r="C175" s="324" t="s">
        <v>290</v>
      </c>
      <c r="D175" s="259" t="s">
        <v>291</v>
      </c>
      <c r="E175" s="262">
        <f t="shared" si="21"/>
        <v>1850</v>
      </c>
      <c r="F175" s="262">
        <v>1850</v>
      </c>
      <c r="G175" s="262">
        <f t="shared" ref="G175:H175" si="156">SUM(G176:G180)</f>
        <v>0</v>
      </c>
      <c r="H175" s="262">
        <f t="shared" si="156"/>
        <v>0</v>
      </c>
      <c r="I175" s="262">
        <f t="shared" si="143"/>
        <v>1850</v>
      </c>
      <c r="J175" s="262">
        <v>1850</v>
      </c>
      <c r="K175" s="262">
        <f t="shared" ref="K175:L175" si="157">SUM(K176:K180)</f>
        <v>0</v>
      </c>
      <c r="L175" s="262">
        <f t="shared" si="157"/>
        <v>0</v>
      </c>
      <c r="M175" s="262">
        <f t="shared" si="144"/>
        <v>1850</v>
      </c>
      <c r="N175" s="262">
        <v>1850</v>
      </c>
      <c r="O175" s="262">
        <f t="shared" ref="O175:P175" si="158">SUM(O176:O180)</f>
        <v>0</v>
      </c>
      <c r="P175" s="262">
        <f t="shared" si="158"/>
        <v>0</v>
      </c>
      <c r="Q175" s="262">
        <f t="shared" si="145"/>
        <v>1850</v>
      </c>
      <c r="R175" s="262">
        <v>1850</v>
      </c>
      <c r="S175" s="262">
        <f t="shared" ref="S175:T175" si="159">SUM(S176:S180)</f>
        <v>0</v>
      </c>
      <c r="T175" s="262">
        <f t="shared" si="159"/>
        <v>0</v>
      </c>
    </row>
    <row r="176" spans="1:20">
      <c r="A176" s="331"/>
      <c r="B176" s="324"/>
      <c r="C176" s="324" t="s">
        <v>292</v>
      </c>
      <c r="D176" s="270" t="s">
        <v>293</v>
      </c>
      <c r="E176" s="328">
        <f t="shared" si="21"/>
        <v>750</v>
      </c>
      <c r="F176" s="334">
        <v>750</v>
      </c>
      <c r="G176" s="334"/>
      <c r="H176" s="334"/>
      <c r="I176" s="328">
        <f t="shared" si="143"/>
        <v>750</v>
      </c>
      <c r="J176" s="334">
        <v>750</v>
      </c>
      <c r="K176" s="334"/>
      <c r="L176" s="334"/>
      <c r="M176" s="328">
        <f t="shared" si="144"/>
        <v>750</v>
      </c>
      <c r="N176" s="334">
        <v>750</v>
      </c>
      <c r="O176" s="334"/>
      <c r="P176" s="334"/>
      <c r="Q176" s="328">
        <f t="shared" si="145"/>
        <v>750</v>
      </c>
      <c r="R176" s="334">
        <v>750</v>
      </c>
      <c r="S176" s="334"/>
      <c r="T176" s="334"/>
    </row>
    <row r="177" spans="1:20" ht="28.5">
      <c r="A177" s="331"/>
      <c r="B177" s="324"/>
      <c r="C177" s="324" t="s">
        <v>294</v>
      </c>
      <c r="D177" s="270" t="s">
        <v>295</v>
      </c>
      <c r="E177" s="328">
        <f t="shared" si="21"/>
        <v>155</v>
      </c>
      <c r="F177" s="334">
        <v>155</v>
      </c>
      <c r="G177" s="334"/>
      <c r="H177" s="334"/>
      <c r="I177" s="328">
        <f t="shared" si="143"/>
        <v>155</v>
      </c>
      <c r="J177" s="334">
        <v>155</v>
      </c>
      <c r="K177" s="334"/>
      <c r="L177" s="334"/>
      <c r="M177" s="328">
        <f t="shared" si="144"/>
        <v>155</v>
      </c>
      <c r="N177" s="334">
        <v>155</v>
      </c>
      <c r="O177" s="334"/>
      <c r="P177" s="334"/>
      <c r="Q177" s="328">
        <f t="shared" si="145"/>
        <v>155</v>
      </c>
      <c r="R177" s="334">
        <v>155</v>
      </c>
      <c r="S177" s="334"/>
      <c r="T177" s="334"/>
    </row>
    <row r="178" spans="1:20">
      <c r="A178" s="331"/>
      <c r="B178" s="324"/>
      <c r="C178" s="324" t="s">
        <v>296</v>
      </c>
      <c r="D178" s="270" t="s">
        <v>297</v>
      </c>
      <c r="E178" s="328">
        <f t="shared" si="21"/>
        <v>370</v>
      </c>
      <c r="F178" s="334">
        <v>370</v>
      </c>
      <c r="G178" s="334"/>
      <c r="H178" s="334"/>
      <c r="I178" s="328">
        <f t="shared" si="143"/>
        <v>370</v>
      </c>
      <c r="J178" s="334">
        <v>370</v>
      </c>
      <c r="K178" s="334"/>
      <c r="L178" s="334"/>
      <c r="M178" s="328">
        <f t="shared" si="144"/>
        <v>370</v>
      </c>
      <c r="N178" s="334">
        <v>370</v>
      </c>
      <c r="O178" s="334"/>
      <c r="P178" s="334"/>
      <c r="Q178" s="328">
        <f t="shared" si="145"/>
        <v>370</v>
      </c>
      <c r="R178" s="334">
        <v>370</v>
      </c>
      <c r="S178" s="334"/>
      <c r="T178" s="334"/>
    </row>
    <row r="179" spans="1:20" ht="28.5">
      <c r="A179" s="331"/>
      <c r="B179" s="324"/>
      <c r="C179" s="324" t="s">
        <v>298</v>
      </c>
      <c r="D179" s="270" t="s">
        <v>299</v>
      </c>
      <c r="E179" s="328">
        <f t="shared" si="21"/>
        <v>245</v>
      </c>
      <c r="F179" s="334">
        <v>245</v>
      </c>
      <c r="G179" s="334"/>
      <c r="H179" s="334"/>
      <c r="I179" s="328">
        <f t="shared" si="143"/>
        <v>245</v>
      </c>
      <c r="J179" s="334">
        <v>245</v>
      </c>
      <c r="K179" s="334"/>
      <c r="L179" s="334"/>
      <c r="M179" s="328">
        <f t="shared" si="144"/>
        <v>245</v>
      </c>
      <c r="N179" s="334">
        <v>245</v>
      </c>
      <c r="O179" s="334"/>
      <c r="P179" s="334"/>
      <c r="Q179" s="328">
        <f t="shared" si="145"/>
        <v>245</v>
      </c>
      <c r="R179" s="334">
        <v>245</v>
      </c>
      <c r="S179" s="334"/>
      <c r="T179" s="334"/>
    </row>
    <row r="180" spans="1:20" ht="28.5">
      <c r="A180" s="331"/>
      <c r="B180" s="324"/>
      <c r="C180" s="324" t="s">
        <v>300</v>
      </c>
      <c r="D180" s="270" t="s">
        <v>301</v>
      </c>
      <c r="E180" s="328">
        <f t="shared" si="21"/>
        <v>330</v>
      </c>
      <c r="F180" s="334">
        <v>330</v>
      </c>
      <c r="G180" s="334"/>
      <c r="H180" s="334"/>
      <c r="I180" s="328">
        <f t="shared" si="143"/>
        <v>330</v>
      </c>
      <c r="J180" s="334">
        <v>330</v>
      </c>
      <c r="K180" s="334"/>
      <c r="L180" s="334"/>
      <c r="M180" s="328">
        <f t="shared" si="144"/>
        <v>330</v>
      </c>
      <c r="N180" s="334">
        <v>330</v>
      </c>
      <c r="O180" s="334"/>
      <c r="P180" s="334"/>
      <c r="Q180" s="328">
        <f t="shared" si="145"/>
        <v>330</v>
      </c>
      <c r="R180" s="334">
        <v>330</v>
      </c>
      <c r="S180" s="334"/>
      <c r="T180" s="334"/>
    </row>
    <row r="181" spans="1:20" ht="42.75">
      <c r="A181" s="331"/>
      <c r="B181" s="324" t="s">
        <v>302</v>
      </c>
      <c r="C181" s="324" t="s">
        <v>303</v>
      </c>
      <c r="D181" s="259" t="s">
        <v>304</v>
      </c>
      <c r="E181" s="328">
        <f t="shared" si="21"/>
        <v>3050</v>
      </c>
      <c r="F181" s="328">
        <v>3050</v>
      </c>
      <c r="G181" s="328">
        <v>0</v>
      </c>
      <c r="H181" s="328">
        <v>0</v>
      </c>
      <c r="I181" s="328">
        <f t="shared" si="143"/>
        <v>3050</v>
      </c>
      <c r="J181" s="328">
        <v>3050</v>
      </c>
      <c r="K181" s="328">
        <v>0</v>
      </c>
      <c r="L181" s="328">
        <v>0</v>
      </c>
      <c r="M181" s="328">
        <f t="shared" si="144"/>
        <v>3050</v>
      </c>
      <c r="N181" s="328">
        <v>3050</v>
      </c>
      <c r="O181" s="328">
        <v>0</v>
      </c>
      <c r="P181" s="328">
        <v>0</v>
      </c>
      <c r="Q181" s="328">
        <f t="shared" si="145"/>
        <v>3050</v>
      </c>
      <c r="R181" s="328">
        <v>3050</v>
      </c>
      <c r="S181" s="328">
        <v>0</v>
      </c>
      <c r="T181" s="328">
        <v>0</v>
      </c>
    </row>
    <row r="182" spans="1:20" ht="28.5">
      <c r="A182" s="331"/>
      <c r="B182" s="324" t="s">
        <v>305</v>
      </c>
      <c r="C182" s="324" t="s">
        <v>306</v>
      </c>
      <c r="D182" s="259" t="s">
        <v>307</v>
      </c>
      <c r="E182" s="328">
        <f t="shared" si="21"/>
        <v>300</v>
      </c>
      <c r="F182" s="328">
        <v>300</v>
      </c>
      <c r="G182" s="328"/>
      <c r="H182" s="328"/>
      <c r="I182" s="328">
        <f t="shared" si="143"/>
        <v>300</v>
      </c>
      <c r="J182" s="328">
        <v>300</v>
      </c>
      <c r="K182" s="328"/>
      <c r="L182" s="328"/>
      <c r="M182" s="328">
        <f t="shared" si="144"/>
        <v>300</v>
      </c>
      <c r="N182" s="328">
        <v>300</v>
      </c>
      <c r="O182" s="328"/>
      <c r="P182" s="328"/>
      <c r="Q182" s="328">
        <f t="shared" si="145"/>
        <v>300</v>
      </c>
      <c r="R182" s="328">
        <v>300</v>
      </c>
      <c r="S182" s="328"/>
      <c r="T182" s="328"/>
    </row>
    <row r="183" spans="1:20" ht="30">
      <c r="A183" s="319"/>
      <c r="B183" s="330" t="s">
        <v>52</v>
      </c>
      <c r="C183" s="330" t="s">
        <v>308</v>
      </c>
      <c r="D183" s="252" t="s">
        <v>309</v>
      </c>
      <c r="E183" s="253">
        <f t="shared" si="21"/>
        <v>167393</v>
      </c>
      <c r="F183" s="253">
        <f>F187+F194</f>
        <v>167393</v>
      </c>
      <c r="G183" s="253">
        <f>G187+G194</f>
        <v>0</v>
      </c>
      <c r="H183" s="253">
        <f>H187+H194</f>
        <v>0</v>
      </c>
      <c r="I183" s="253">
        <f t="shared" si="143"/>
        <v>182792</v>
      </c>
      <c r="J183" s="253">
        <f>J187+J194</f>
        <v>182792</v>
      </c>
      <c r="K183" s="253">
        <f>K187+K194</f>
        <v>0</v>
      </c>
      <c r="L183" s="253">
        <f>L187+L194</f>
        <v>0</v>
      </c>
      <c r="M183" s="253">
        <f t="shared" si="144"/>
        <v>230695</v>
      </c>
      <c r="N183" s="253">
        <f>N187+N194</f>
        <v>230695</v>
      </c>
      <c r="O183" s="253">
        <f>O187+O194</f>
        <v>0</v>
      </c>
      <c r="P183" s="253">
        <f>P187+P194</f>
        <v>0</v>
      </c>
      <c r="Q183" s="253">
        <f t="shared" si="145"/>
        <v>207950</v>
      </c>
      <c r="R183" s="253">
        <f>R187+R194</f>
        <v>207950</v>
      </c>
      <c r="S183" s="253">
        <f>S187+S194</f>
        <v>0</v>
      </c>
      <c r="T183" s="253">
        <f>T187+T194</f>
        <v>0</v>
      </c>
    </row>
    <row r="184" spans="1:20" s="363" customFormat="1" ht="28.5" customHeight="1">
      <c r="A184" s="246"/>
      <c r="B184" s="266"/>
      <c r="C184" s="267" t="s">
        <v>354</v>
      </c>
      <c r="D184" s="254" t="s">
        <v>16</v>
      </c>
      <c r="E184" s="358">
        <f t="shared" si="21"/>
        <v>394</v>
      </c>
      <c r="F184" s="358">
        <f>F188</f>
        <v>394</v>
      </c>
      <c r="G184" s="358">
        <f t="shared" ref="G184:H184" si="160">G188</f>
        <v>0</v>
      </c>
      <c r="H184" s="358">
        <f t="shared" si="160"/>
        <v>0</v>
      </c>
      <c r="I184" s="358">
        <f t="shared" si="143"/>
        <v>394</v>
      </c>
      <c r="J184" s="358">
        <f t="shared" ref="J184:L186" si="161">J188</f>
        <v>394</v>
      </c>
      <c r="K184" s="358">
        <f t="shared" si="161"/>
        <v>0</v>
      </c>
      <c r="L184" s="358">
        <f t="shared" si="161"/>
        <v>0</v>
      </c>
      <c r="M184" s="358">
        <f t="shared" si="143"/>
        <v>394</v>
      </c>
      <c r="N184" s="358">
        <f t="shared" ref="N184:P186" si="162">N188</f>
        <v>394</v>
      </c>
      <c r="O184" s="358">
        <f t="shared" si="162"/>
        <v>0</v>
      </c>
      <c r="P184" s="358">
        <f t="shared" si="162"/>
        <v>0</v>
      </c>
      <c r="Q184" s="358">
        <f t="shared" si="143"/>
        <v>394</v>
      </c>
      <c r="R184" s="358">
        <f t="shared" ref="R184:T186" si="163">R188</f>
        <v>394</v>
      </c>
      <c r="S184" s="358">
        <f t="shared" si="163"/>
        <v>0</v>
      </c>
      <c r="T184" s="358">
        <f t="shared" si="163"/>
        <v>0</v>
      </c>
    </row>
    <row r="185" spans="1:20" s="363" customFormat="1" ht="28.5" customHeight="1">
      <c r="A185" s="246"/>
      <c r="B185" s="266"/>
      <c r="C185" s="267" t="s">
        <v>354</v>
      </c>
      <c r="D185" s="254" t="s">
        <v>17</v>
      </c>
      <c r="E185" s="358">
        <f t="shared" si="21"/>
        <v>41</v>
      </c>
      <c r="F185" s="358">
        <f t="shared" ref="F185:H186" si="164">F189</f>
        <v>41</v>
      </c>
      <c r="G185" s="358">
        <f t="shared" si="164"/>
        <v>0</v>
      </c>
      <c r="H185" s="358">
        <f t="shared" si="164"/>
        <v>0</v>
      </c>
      <c r="I185" s="358">
        <f t="shared" si="143"/>
        <v>41</v>
      </c>
      <c r="J185" s="358">
        <f t="shared" si="161"/>
        <v>41</v>
      </c>
      <c r="K185" s="358">
        <f t="shared" si="161"/>
        <v>0</v>
      </c>
      <c r="L185" s="358">
        <f t="shared" si="161"/>
        <v>0</v>
      </c>
      <c r="M185" s="358">
        <f t="shared" si="143"/>
        <v>41</v>
      </c>
      <c r="N185" s="358">
        <f t="shared" si="162"/>
        <v>41</v>
      </c>
      <c r="O185" s="358">
        <f t="shared" si="162"/>
        <v>0</v>
      </c>
      <c r="P185" s="358">
        <f t="shared" si="162"/>
        <v>0</v>
      </c>
      <c r="Q185" s="358">
        <f t="shared" si="143"/>
        <v>41</v>
      </c>
      <c r="R185" s="358">
        <f t="shared" si="163"/>
        <v>41</v>
      </c>
      <c r="S185" s="358">
        <f t="shared" si="163"/>
        <v>0</v>
      </c>
      <c r="T185" s="358">
        <f t="shared" si="163"/>
        <v>0</v>
      </c>
    </row>
    <row r="186" spans="1:20" s="363" customFormat="1" ht="24" customHeight="1">
      <c r="A186" s="263"/>
      <c r="B186" s="267"/>
      <c r="C186" s="267" t="s">
        <v>354</v>
      </c>
      <c r="D186" s="254" t="s">
        <v>18</v>
      </c>
      <c r="E186" s="358">
        <f t="shared" si="21"/>
        <v>353</v>
      </c>
      <c r="F186" s="358">
        <f t="shared" si="164"/>
        <v>353</v>
      </c>
      <c r="G186" s="358">
        <f t="shared" si="164"/>
        <v>0</v>
      </c>
      <c r="H186" s="358">
        <f t="shared" si="164"/>
        <v>0</v>
      </c>
      <c r="I186" s="358">
        <f t="shared" si="143"/>
        <v>353</v>
      </c>
      <c r="J186" s="358">
        <f t="shared" si="161"/>
        <v>353</v>
      </c>
      <c r="K186" s="358">
        <f t="shared" si="161"/>
        <v>0</v>
      </c>
      <c r="L186" s="358">
        <f t="shared" si="161"/>
        <v>0</v>
      </c>
      <c r="M186" s="358">
        <f t="shared" si="143"/>
        <v>353</v>
      </c>
      <c r="N186" s="358">
        <f t="shared" si="162"/>
        <v>353</v>
      </c>
      <c r="O186" s="358">
        <f t="shared" si="162"/>
        <v>0</v>
      </c>
      <c r="P186" s="358">
        <f t="shared" si="162"/>
        <v>0</v>
      </c>
      <c r="Q186" s="358">
        <f t="shared" si="143"/>
        <v>353</v>
      </c>
      <c r="R186" s="358">
        <f t="shared" si="163"/>
        <v>353</v>
      </c>
      <c r="S186" s="358">
        <f t="shared" si="163"/>
        <v>0</v>
      </c>
      <c r="T186" s="358">
        <f t="shared" si="163"/>
        <v>0</v>
      </c>
    </row>
    <row r="187" spans="1:20" ht="42.75">
      <c r="A187" s="335"/>
      <c r="B187" s="324" t="s">
        <v>310</v>
      </c>
      <c r="C187" s="324" t="s">
        <v>311</v>
      </c>
      <c r="D187" s="259" t="s">
        <v>312</v>
      </c>
      <c r="E187" s="262">
        <f t="shared" si="21"/>
        <v>58043</v>
      </c>
      <c r="F187" s="262">
        <v>58043</v>
      </c>
      <c r="G187" s="262">
        <f t="shared" ref="G187:T187" si="165">G191+G192+G193</f>
        <v>0</v>
      </c>
      <c r="H187" s="262">
        <f t="shared" si="165"/>
        <v>0</v>
      </c>
      <c r="I187" s="262">
        <f t="shared" si="143"/>
        <v>59492</v>
      </c>
      <c r="J187" s="262">
        <v>59492</v>
      </c>
      <c r="K187" s="262">
        <f t="shared" si="165"/>
        <v>0</v>
      </c>
      <c r="L187" s="262">
        <f t="shared" si="165"/>
        <v>0</v>
      </c>
      <c r="M187" s="262">
        <f t="shared" si="144"/>
        <v>90395</v>
      </c>
      <c r="N187" s="262">
        <v>90395</v>
      </c>
      <c r="O187" s="262">
        <f t="shared" si="165"/>
        <v>0</v>
      </c>
      <c r="P187" s="262">
        <f t="shared" si="165"/>
        <v>0</v>
      </c>
      <c r="Q187" s="262">
        <f t="shared" si="145"/>
        <v>62650</v>
      </c>
      <c r="R187" s="262">
        <v>62650</v>
      </c>
      <c r="S187" s="262">
        <f t="shared" si="165"/>
        <v>0</v>
      </c>
      <c r="T187" s="262">
        <f t="shared" si="165"/>
        <v>0</v>
      </c>
    </row>
    <row r="188" spans="1:20" s="363" customFormat="1" ht="23.45" customHeight="1">
      <c r="A188" s="274"/>
      <c r="B188" s="255"/>
      <c r="C188" s="264" t="s">
        <v>354</v>
      </c>
      <c r="D188" s="258" t="s">
        <v>16</v>
      </c>
      <c r="E188" s="359">
        <f t="shared" si="21"/>
        <v>394</v>
      </c>
      <c r="F188" s="359">
        <f>F189+F190</f>
        <v>394</v>
      </c>
      <c r="G188" s="359">
        <f t="shared" ref="G188:H188" si="166">G189+G190</f>
        <v>0</v>
      </c>
      <c r="H188" s="359">
        <f t="shared" si="166"/>
        <v>0</v>
      </c>
      <c r="I188" s="359">
        <f t="shared" si="143"/>
        <v>394</v>
      </c>
      <c r="J188" s="359">
        <f t="shared" ref="J188:L188" si="167">J189+J190</f>
        <v>394</v>
      </c>
      <c r="K188" s="359">
        <f t="shared" si="167"/>
        <v>0</v>
      </c>
      <c r="L188" s="359">
        <f t="shared" si="167"/>
        <v>0</v>
      </c>
      <c r="M188" s="359">
        <f t="shared" si="144"/>
        <v>394</v>
      </c>
      <c r="N188" s="359">
        <f t="shared" ref="N188:P188" si="168">N189+N190</f>
        <v>394</v>
      </c>
      <c r="O188" s="359">
        <f t="shared" si="168"/>
        <v>0</v>
      </c>
      <c r="P188" s="359">
        <f t="shared" si="168"/>
        <v>0</v>
      </c>
      <c r="Q188" s="359">
        <f t="shared" si="145"/>
        <v>394</v>
      </c>
      <c r="R188" s="359">
        <f t="shared" ref="R188:T188" si="169">R189+R190</f>
        <v>394</v>
      </c>
      <c r="S188" s="359">
        <f t="shared" si="169"/>
        <v>0</v>
      </c>
      <c r="T188" s="359">
        <f t="shared" si="169"/>
        <v>0</v>
      </c>
    </row>
    <row r="189" spans="1:20" s="363" customFormat="1" ht="28.9" customHeight="1">
      <c r="A189" s="274"/>
      <c r="B189" s="255"/>
      <c r="C189" s="264" t="s">
        <v>354</v>
      </c>
      <c r="D189" s="258" t="s">
        <v>17</v>
      </c>
      <c r="E189" s="359">
        <f t="shared" si="21"/>
        <v>41</v>
      </c>
      <c r="F189" s="359">
        <v>41</v>
      </c>
      <c r="G189" s="359"/>
      <c r="H189" s="359"/>
      <c r="I189" s="359">
        <f t="shared" si="143"/>
        <v>41</v>
      </c>
      <c r="J189" s="359">
        <v>41</v>
      </c>
      <c r="K189" s="359"/>
      <c r="L189" s="359"/>
      <c r="M189" s="359">
        <f t="shared" si="144"/>
        <v>41</v>
      </c>
      <c r="N189" s="359">
        <v>41</v>
      </c>
      <c r="O189" s="359"/>
      <c r="P189" s="359"/>
      <c r="Q189" s="359">
        <f t="shared" si="145"/>
        <v>41</v>
      </c>
      <c r="R189" s="359">
        <v>41</v>
      </c>
      <c r="S189" s="359"/>
      <c r="T189" s="359"/>
    </row>
    <row r="190" spans="1:20" s="363" customFormat="1" ht="21" customHeight="1">
      <c r="A190" s="263"/>
      <c r="B190" s="264"/>
      <c r="C190" s="264" t="s">
        <v>354</v>
      </c>
      <c r="D190" s="258" t="s">
        <v>18</v>
      </c>
      <c r="E190" s="359">
        <f t="shared" si="21"/>
        <v>353</v>
      </c>
      <c r="F190" s="359">
        <v>353</v>
      </c>
      <c r="G190" s="359">
        <v>0</v>
      </c>
      <c r="H190" s="359">
        <v>0</v>
      </c>
      <c r="I190" s="359">
        <f t="shared" si="143"/>
        <v>353</v>
      </c>
      <c r="J190" s="359">
        <v>353</v>
      </c>
      <c r="K190" s="359">
        <v>0</v>
      </c>
      <c r="L190" s="359">
        <v>0</v>
      </c>
      <c r="M190" s="359">
        <f t="shared" si="144"/>
        <v>353</v>
      </c>
      <c r="N190" s="359">
        <v>353</v>
      </c>
      <c r="O190" s="359">
        <v>0</v>
      </c>
      <c r="P190" s="359">
        <v>0</v>
      </c>
      <c r="Q190" s="359">
        <f t="shared" si="145"/>
        <v>353</v>
      </c>
      <c r="R190" s="359">
        <v>353</v>
      </c>
      <c r="S190" s="359">
        <v>0</v>
      </c>
      <c r="T190" s="359">
        <v>0</v>
      </c>
    </row>
    <row r="191" spans="1:20" ht="28.5">
      <c r="A191" s="335"/>
      <c r="B191" s="324"/>
      <c r="C191" s="324" t="s">
        <v>313</v>
      </c>
      <c r="D191" s="270" t="s">
        <v>314</v>
      </c>
      <c r="E191" s="328">
        <f t="shared" si="21"/>
        <v>31208</v>
      </c>
      <c r="F191" s="334">
        <v>31208</v>
      </c>
      <c r="G191" s="334"/>
      <c r="H191" s="334"/>
      <c r="I191" s="328">
        <f t="shared" si="143"/>
        <v>32657</v>
      </c>
      <c r="J191" s="334">
        <v>32657</v>
      </c>
      <c r="K191" s="334"/>
      <c r="L191" s="334"/>
      <c r="M191" s="328">
        <f t="shared" si="144"/>
        <v>63560</v>
      </c>
      <c r="N191" s="334">
        <v>63560</v>
      </c>
      <c r="O191" s="334"/>
      <c r="P191" s="334"/>
      <c r="Q191" s="328">
        <f t="shared" si="145"/>
        <v>35815</v>
      </c>
      <c r="R191" s="334">
        <v>35815</v>
      </c>
      <c r="S191" s="334"/>
      <c r="T191" s="334"/>
    </row>
    <row r="192" spans="1:20">
      <c r="A192" s="335"/>
      <c r="B192" s="324"/>
      <c r="C192" s="324" t="s">
        <v>315</v>
      </c>
      <c r="D192" s="270" t="s">
        <v>316</v>
      </c>
      <c r="E192" s="328">
        <f t="shared" si="21"/>
        <v>25100</v>
      </c>
      <c r="F192" s="334">
        <v>25100</v>
      </c>
      <c r="G192" s="334"/>
      <c r="H192" s="334"/>
      <c r="I192" s="328">
        <f t="shared" si="143"/>
        <v>25100</v>
      </c>
      <c r="J192" s="334">
        <v>25100</v>
      </c>
      <c r="K192" s="334"/>
      <c r="L192" s="334"/>
      <c r="M192" s="328">
        <f t="shared" si="144"/>
        <v>25100</v>
      </c>
      <c r="N192" s="334">
        <v>25100</v>
      </c>
      <c r="O192" s="334"/>
      <c r="P192" s="334"/>
      <c r="Q192" s="328">
        <f t="shared" si="145"/>
        <v>25100</v>
      </c>
      <c r="R192" s="334">
        <v>25100</v>
      </c>
      <c r="S192" s="334"/>
      <c r="T192" s="334"/>
    </row>
    <row r="193" spans="1:20">
      <c r="A193" s="335"/>
      <c r="B193" s="324"/>
      <c r="C193" s="324" t="s">
        <v>317</v>
      </c>
      <c r="D193" s="270" t="s">
        <v>193</v>
      </c>
      <c r="E193" s="328">
        <f t="shared" si="21"/>
        <v>1735</v>
      </c>
      <c r="F193" s="334">
        <v>1735</v>
      </c>
      <c r="G193" s="334"/>
      <c r="H193" s="334"/>
      <c r="I193" s="328">
        <f t="shared" si="143"/>
        <v>1735</v>
      </c>
      <c r="J193" s="334">
        <v>1735</v>
      </c>
      <c r="K193" s="334"/>
      <c r="L193" s="334"/>
      <c r="M193" s="328">
        <f t="shared" si="144"/>
        <v>1735</v>
      </c>
      <c r="N193" s="334">
        <v>1735</v>
      </c>
      <c r="O193" s="334"/>
      <c r="P193" s="334"/>
      <c r="Q193" s="328">
        <f t="shared" si="145"/>
        <v>1735</v>
      </c>
      <c r="R193" s="334">
        <v>1735</v>
      </c>
      <c r="S193" s="334"/>
      <c r="T193" s="334"/>
    </row>
    <row r="194" spans="1:20" ht="28.5">
      <c r="A194" s="335"/>
      <c r="B194" s="324" t="s">
        <v>318</v>
      </c>
      <c r="C194" s="324" t="s">
        <v>319</v>
      </c>
      <c r="D194" s="259" t="s">
        <v>309</v>
      </c>
      <c r="E194" s="262">
        <f t="shared" si="21"/>
        <v>109350</v>
      </c>
      <c r="F194" s="262">
        <v>109350</v>
      </c>
      <c r="G194" s="262">
        <f t="shared" ref="G194:T194" si="170">SUM(G195:G199)</f>
        <v>0</v>
      </c>
      <c r="H194" s="262">
        <f t="shared" si="170"/>
        <v>0</v>
      </c>
      <c r="I194" s="262">
        <f t="shared" si="143"/>
        <v>123300</v>
      </c>
      <c r="J194" s="262">
        <v>123300</v>
      </c>
      <c r="K194" s="262">
        <f t="shared" si="170"/>
        <v>0</v>
      </c>
      <c r="L194" s="262">
        <f t="shared" si="170"/>
        <v>0</v>
      </c>
      <c r="M194" s="262">
        <f t="shared" si="144"/>
        <v>140300</v>
      </c>
      <c r="N194" s="262">
        <v>140300</v>
      </c>
      <c r="O194" s="262">
        <f t="shared" si="170"/>
        <v>0</v>
      </c>
      <c r="P194" s="262">
        <f t="shared" si="170"/>
        <v>0</v>
      </c>
      <c r="Q194" s="262">
        <f t="shared" si="145"/>
        <v>145300</v>
      </c>
      <c r="R194" s="262">
        <v>145300</v>
      </c>
      <c r="S194" s="262">
        <f t="shared" si="170"/>
        <v>0</v>
      </c>
      <c r="T194" s="262">
        <f t="shared" si="170"/>
        <v>0</v>
      </c>
    </row>
    <row r="195" spans="1:20" ht="28.5">
      <c r="A195" s="335"/>
      <c r="B195" s="324" t="s">
        <v>320</v>
      </c>
      <c r="C195" s="324" t="s">
        <v>321</v>
      </c>
      <c r="D195" s="259" t="s">
        <v>322</v>
      </c>
      <c r="E195" s="328">
        <f t="shared" si="21"/>
        <v>60400</v>
      </c>
      <c r="F195" s="341">
        <v>60400</v>
      </c>
      <c r="G195" s="334"/>
      <c r="H195" s="334"/>
      <c r="I195" s="328">
        <f t="shared" si="143"/>
        <v>68900</v>
      </c>
      <c r="J195" s="341">
        <v>68900</v>
      </c>
      <c r="K195" s="334"/>
      <c r="L195" s="334"/>
      <c r="M195" s="328">
        <f t="shared" si="144"/>
        <v>78900</v>
      </c>
      <c r="N195" s="341">
        <v>78900</v>
      </c>
      <c r="O195" s="334"/>
      <c r="P195" s="334"/>
      <c r="Q195" s="328">
        <f t="shared" si="145"/>
        <v>83900</v>
      </c>
      <c r="R195" s="341">
        <v>83900</v>
      </c>
      <c r="S195" s="334"/>
      <c r="T195" s="334"/>
    </row>
    <row r="196" spans="1:20" ht="28.5">
      <c r="A196" s="335"/>
      <c r="B196" s="324" t="s">
        <v>323</v>
      </c>
      <c r="C196" s="324" t="s">
        <v>324</v>
      </c>
      <c r="D196" s="259" t="s">
        <v>325</v>
      </c>
      <c r="E196" s="328">
        <f t="shared" si="21"/>
        <v>26200</v>
      </c>
      <c r="F196" s="334">
        <v>26200</v>
      </c>
      <c r="G196" s="334"/>
      <c r="H196" s="334"/>
      <c r="I196" s="328">
        <f t="shared" si="143"/>
        <v>26200</v>
      </c>
      <c r="J196" s="334">
        <v>26200</v>
      </c>
      <c r="K196" s="334"/>
      <c r="L196" s="334"/>
      <c r="M196" s="328">
        <f t="shared" si="144"/>
        <v>26200</v>
      </c>
      <c r="N196" s="334">
        <v>26200</v>
      </c>
      <c r="O196" s="334"/>
      <c r="P196" s="334"/>
      <c r="Q196" s="328">
        <f t="shared" si="145"/>
        <v>26200</v>
      </c>
      <c r="R196" s="334">
        <v>26200</v>
      </c>
      <c r="S196" s="334"/>
      <c r="T196" s="334"/>
    </row>
    <row r="197" spans="1:20" ht="42.75">
      <c r="A197" s="335"/>
      <c r="B197" s="324" t="s">
        <v>326</v>
      </c>
      <c r="C197" s="324" t="s">
        <v>327</v>
      </c>
      <c r="D197" s="259" t="s">
        <v>328</v>
      </c>
      <c r="E197" s="328">
        <f t="shared" si="21"/>
        <v>15000</v>
      </c>
      <c r="F197" s="334">
        <v>15000</v>
      </c>
      <c r="G197" s="334"/>
      <c r="H197" s="334"/>
      <c r="I197" s="328">
        <f t="shared" si="143"/>
        <v>20000</v>
      </c>
      <c r="J197" s="334">
        <v>20000</v>
      </c>
      <c r="K197" s="334"/>
      <c r="L197" s="334"/>
      <c r="M197" s="328">
        <f t="shared" si="144"/>
        <v>25000</v>
      </c>
      <c r="N197" s="334">
        <v>25000</v>
      </c>
      <c r="O197" s="334"/>
      <c r="P197" s="334"/>
      <c r="Q197" s="328">
        <f t="shared" si="145"/>
        <v>25000</v>
      </c>
      <c r="R197" s="334">
        <v>25000</v>
      </c>
      <c r="S197" s="334"/>
      <c r="T197" s="334"/>
    </row>
    <row r="198" spans="1:20" ht="42.75">
      <c r="A198" s="335"/>
      <c r="B198" s="324" t="s">
        <v>329</v>
      </c>
      <c r="C198" s="324" t="s">
        <v>330</v>
      </c>
      <c r="D198" s="259" t="s">
        <v>331</v>
      </c>
      <c r="E198" s="328">
        <f t="shared" si="21"/>
        <v>3160</v>
      </c>
      <c r="F198" s="341">
        <v>3160</v>
      </c>
      <c r="G198" s="334"/>
      <c r="H198" s="334"/>
      <c r="I198" s="328">
        <f t="shared" si="143"/>
        <v>3200</v>
      </c>
      <c r="J198" s="341">
        <v>3200</v>
      </c>
      <c r="K198" s="334"/>
      <c r="L198" s="334"/>
      <c r="M198" s="328">
        <f t="shared" si="144"/>
        <v>3200</v>
      </c>
      <c r="N198" s="341">
        <v>3200</v>
      </c>
      <c r="O198" s="334"/>
      <c r="P198" s="334"/>
      <c r="Q198" s="328">
        <f t="shared" si="145"/>
        <v>3200</v>
      </c>
      <c r="R198" s="341">
        <v>3200</v>
      </c>
      <c r="S198" s="334"/>
      <c r="T198" s="334"/>
    </row>
    <row r="199" spans="1:20" ht="28.5">
      <c r="A199" s="335"/>
      <c r="B199" s="324" t="s">
        <v>332</v>
      </c>
      <c r="C199" s="324" t="s">
        <v>333</v>
      </c>
      <c r="D199" s="259" t="s">
        <v>334</v>
      </c>
      <c r="E199" s="328">
        <f t="shared" si="21"/>
        <v>4590</v>
      </c>
      <c r="F199" s="334">
        <v>4590</v>
      </c>
      <c r="G199" s="334"/>
      <c r="H199" s="334"/>
      <c r="I199" s="328">
        <f t="shared" si="143"/>
        <v>5000</v>
      </c>
      <c r="J199" s="334">
        <v>5000</v>
      </c>
      <c r="K199" s="334"/>
      <c r="L199" s="334"/>
      <c r="M199" s="328">
        <f t="shared" si="144"/>
        <v>7000</v>
      </c>
      <c r="N199" s="334">
        <v>7000</v>
      </c>
      <c r="O199" s="334"/>
      <c r="P199" s="334"/>
      <c r="Q199" s="328">
        <f t="shared" si="145"/>
        <v>7000</v>
      </c>
      <c r="R199" s="334">
        <v>7000</v>
      </c>
      <c r="S199" s="334"/>
      <c r="T199" s="334"/>
    </row>
    <row r="200" spans="1:20" ht="30">
      <c r="A200" s="319"/>
      <c r="B200" s="330" t="s">
        <v>54</v>
      </c>
      <c r="C200" s="330" t="s">
        <v>335</v>
      </c>
      <c r="D200" s="252" t="s">
        <v>55</v>
      </c>
      <c r="E200" s="301">
        <f t="shared" si="21"/>
        <v>13380</v>
      </c>
      <c r="F200" s="253">
        <f t="shared" ref="F200:T200" si="171">F204+F205</f>
        <v>13000</v>
      </c>
      <c r="G200" s="253">
        <f t="shared" si="171"/>
        <v>0</v>
      </c>
      <c r="H200" s="253">
        <f t="shared" si="171"/>
        <v>380</v>
      </c>
      <c r="I200" s="301">
        <f t="shared" si="143"/>
        <v>13880</v>
      </c>
      <c r="J200" s="253">
        <f t="shared" ref="J200:R200" si="172">J204+J205</f>
        <v>13500</v>
      </c>
      <c r="K200" s="253">
        <f t="shared" si="171"/>
        <v>0</v>
      </c>
      <c r="L200" s="253">
        <f t="shared" si="171"/>
        <v>380</v>
      </c>
      <c r="M200" s="301">
        <f t="shared" si="144"/>
        <v>14380</v>
      </c>
      <c r="N200" s="253">
        <f t="shared" si="172"/>
        <v>14000</v>
      </c>
      <c r="O200" s="253">
        <f t="shared" si="171"/>
        <v>0</v>
      </c>
      <c r="P200" s="253">
        <f t="shared" si="171"/>
        <v>380</v>
      </c>
      <c r="Q200" s="301">
        <f t="shared" si="145"/>
        <v>14380</v>
      </c>
      <c r="R200" s="253">
        <f t="shared" si="172"/>
        <v>14000</v>
      </c>
      <c r="S200" s="253">
        <f t="shared" si="171"/>
        <v>0</v>
      </c>
      <c r="T200" s="253">
        <f t="shared" si="171"/>
        <v>380</v>
      </c>
    </row>
    <row r="201" spans="1:20" s="363" customFormat="1" ht="24" customHeight="1" outlineLevel="1">
      <c r="A201" s="246"/>
      <c r="B201" s="364" t="s">
        <v>354</v>
      </c>
      <c r="C201" s="251" t="s">
        <v>354</v>
      </c>
      <c r="D201" s="254" t="s">
        <v>16</v>
      </c>
      <c r="E201" s="358">
        <f t="shared" si="21"/>
        <v>189</v>
      </c>
      <c r="F201" s="358">
        <f>F206</f>
        <v>189</v>
      </c>
      <c r="G201" s="358">
        <f t="shared" ref="G201:H201" si="173">G206</f>
        <v>0</v>
      </c>
      <c r="H201" s="358">
        <f t="shared" si="173"/>
        <v>0</v>
      </c>
      <c r="I201" s="358">
        <f t="shared" si="143"/>
        <v>189</v>
      </c>
      <c r="J201" s="358">
        <f t="shared" ref="J201:L203" si="174">J206</f>
        <v>189</v>
      </c>
      <c r="K201" s="358">
        <f t="shared" si="174"/>
        <v>0</v>
      </c>
      <c r="L201" s="358">
        <f t="shared" si="174"/>
        <v>0</v>
      </c>
      <c r="M201" s="358">
        <f t="shared" si="144"/>
        <v>189</v>
      </c>
      <c r="N201" s="358">
        <f t="shared" ref="N201:P203" si="175">N206</f>
        <v>189</v>
      </c>
      <c r="O201" s="358">
        <f t="shared" si="175"/>
        <v>0</v>
      </c>
      <c r="P201" s="358">
        <f t="shared" si="175"/>
        <v>0</v>
      </c>
      <c r="Q201" s="358">
        <f t="shared" si="145"/>
        <v>189</v>
      </c>
      <c r="R201" s="358">
        <f t="shared" ref="R201:T203" si="176">R206</f>
        <v>189</v>
      </c>
      <c r="S201" s="358">
        <f t="shared" si="176"/>
        <v>0</v>
      </c>
      <c r="T201" s="358">
        <f t="shared" si="176"/>
        <v>0</v>
      </c>
    </row>
    <row r="202" spans="1:20" s="363" customFormat="1" ht="24" customHeight="1" outlineLevel="1">
      <c r="A202" s="246"/>
      <c r="B202" s="364" t="s">
        <v>354</v>
      </c>
      <c r="C202" s="251" t="s">
        <v>354</v>
      </c>
      <c r="D202" s="254" t="s">
        <v>17</v>
      </c>
      <c r="E202" s="358">
        <f t="shared" si="21"/>
        <v>48</v>
      </c>
      <c r="F202" s="358">
        <f t="shared" ref="F202:H203" si="177">F207</f>
        <v>48</v>
      </c>
      <c r="G202" s="358">
        <f t="shared" si="177"/>
        <v>0</v>
      </c>
      <c r="H202" s="358">
        <f t="shared" si="177"/>
        <v>0</v>
      </c>
      <c r="I202" s="358">
        <f t="shared" si="143"/>
        <v>48</v>
      </c>
      <c r="J202" s="358">
        <f t="shared" si="174"/>
        <v>48</v>
      </c>
      <c r="K202" s="358">
        <f t="shared" si="174"/>
        <v>0</v>
      </c>
      <c r="L202" s="358">
        <f t="shared" si="174"/>
        <v>0</v>
      </c>
      <c r="M202" s="358">
        <f t="shared" si="144"/>
        <v>48</v>
      </c>
      <c r="N202" s="358">
        <f t="shared" si="175"/>
        <v>48</v>
      </c>
      <c r="O202" s="358">
        <f t="shared" si="175"/>
        <v>0</v>
      </c>
      <c r="P202" s="358">
        <f t="shared" si="175"/>
        <v>0</v>
      </c>
      <c r="Q202" s="358">
        <f t="shared" si="145"/>
        <v>48</v>
      </c>
      <c r="R202" s="358">
        <f t="shared" si="176"/>
        <v>48</v>
      </c>
      <c r="S202" s="358">
        <f t="shared" si="176"/>
        <v>0</v>
      </c>
      <c r="T202" s="358">
        <f t="shared" si="176"/>
        <v>0</v>
      </c>
    </row>
    <row r="203" spans="1:20" s="363" customFormat="1" ht="24" customHeight="1" outlineLevel="1">
      <c r="A203" s="246"/>
      <c r="B203" s="364" t="s">
        <v>354</v>
      </c>
      <c r="C203" s="251" t="s">
        <v>354</v>
      </c>
      <c r="D203" s="254" t="s">
        <v>18</v>
      </c>
      <c r="E203" s="358">
        <f t="shared" si="21"/>
        <v>141</v>
      </c>
      <c r="F203" s="358">
        <f t="shared" si="177"/>
        <v>141</v>
      </c>
      <c r="G203" s="358">
        <f t="shared" si="177"/>
        <v>0</v>
      </c>
      <c r="H203" s="358">
        <f t="shared" si="177"/>
        <v>0</v>
      </c>
      <c r="I203" s="358">
        <f t="shared" si="143"/>
        <v>141</v>
      </c>
      <c r="J203" s="358">
        <f t="shared" si="174"/>
        <v>141</v>
      </c>
      <c r="K203" s="358">
        <f t="shared" si="174"/>
        <v>0</v>
      </c>
      <c r="L203" s="358">
        <f t="shared" si="174"/>
        <v>0</v>
      </c>
      <c r="M203" s="358">
        <f t="shared" si="144"/>
        <v>141</v>
      </c>
      <c r="N203" s="358">
        <f t="shared" si="175"/>
        <v>141</v>
      </c>
      <c r="O203" s="358">
        <f t="shared" si="175"/>
        <v>0</v>
      </c>
      <c r="P203" s="358">
        <f t="shared" si="175"/>
        <v>0</v>
      </c>
      <c r="Q203" s="358">
        <f t="shared" si="145"/>
        <v>141</v>
      </c>
      <c r="R203" s="358">
        <f t="shared" si="176"/>
        <v>141</v>
      </c>
      <c r="S203" s="358">
        <f t="shared" si="176"/>
        <v>0</v>
      </c>
      <c r="T203" s="358">
        <f t="shared" si="176"/>
        <v>0</v>
      </c>
    </row>
    <row r="204" spans="1:20">
      <c r="A204" s="329"/>
      <c r="B204" s="324" t="s">
        <v>342</v>
      </c>
      <c r="C204" s="324" t="s">
        <v>343</v>
      </c>
      <c r="D204" s="259" t="s">
        <v>344</v>
      </c>
      <c r="E204" s="352">
        <f t="shared" si="21"/>
        <v>1000</v>
      </c>
      <c r="F204" s="353">
        <v>1000</v>
      </c>
      <c r="G204" s="352">
        <v>0</v>
      </c>
      <c r="H204" s="352">
        <v>0</v>
      </c>
      <c r="I204" s="352">
        <f t="shared" si="143"/>
        <v>1500</v>
      </c>
      <c r="J204" s="353">
        <v>1500</v>
      </c>
      <c r="K204" s="352">
        <v>0</v>
      </c>
      <c r="L204" s="352">
        <v>0</v>
      </c>
      <c r="M204" s="352">
        <f t="shared" si="144"/>
        <v>2000</v>
      </c>
      <c r="N204" s="353">
        <v>2000</v>
      </c>
      <c r="O204" s="352">
        <v>0</v>
      </c>
      <c r="P204" s="352">
        <v>0</v>
      </c>
      <c r="Q204" s="352">
        <f t="shared" si="145"/>
        <v>2000</v>
      </c>
      <c r="R204" s="353">
        <v>2000</v>
      </c>
      <c r="S204" s="352">
        <v>0</v>
      </c>
      <c r="T204" s="352">
        <v>0</v>
      </c>
    </row>
    <row r="205" spans="1:20" ht="28.5">
      <c r="A205" s="354"/>
      <c r="B205" s="337" t="s">
        <v>345</v>
      </c>
      <c r="C205" s="337" t="s">
        <v>346</v>
      </c>
      <c r="D205" s="305" t="s">
        <v>347</v>
      </c>
      <c r="E205" s="302">
        <f t="shared" si="21"/>
        <v>12380</v>
      </c>
      <c r="F205" s="302">
        <v>12000</v>
      </c>
      <c r="G205" s="302">
        <f>G209+G210+G211+G212</f>
        <v>0</v>
      </c>
      <c r="H205" s="302">
        <f t="shared" ref="H205" si="178">H209+H210+H211+H212</f>
        <v>380</v>
      </c>
      <c r="I205" s="302">
        <f t="shared" si="143"/>
        <v>12380</v>
      </c>
      <c r="J205" s="302">
        <v>12000</v>
      </c>
      <c r="K205" s="302">
        <f>K209+K210+K211+K212</f>
        <v>0</v>
      </c>
      <c r="L205" s="302">
        <f t="shared" ref="L205" si="179">L209+L210+L211+L212</f>
        <v>380</v>
      </c>
      <c r="M205" s="302">
        <f t="shared" si="144"/>
        <v>12380</v>
      </c>
      <c r="N205" s="302">
        <v>12000</v>
      </c>
      <c r="O205" s="302">
        <f>O209+O210+O211+O212</f>
        <v>0</v>
      </c>
      <c r="P205" s="302">
        <f t="shared" ref="P205" si="180">P209+P210+P211+P212</f>
        <v>380</v>
      </c>
      <c r="Q205" s="302">
        <f t="shared" si="145"/>
        <v>12380</v>
      </c>
      <c r="R205" s="302">
        <v>12000</v>
      </c>
      <c r="S205" s="302">
        <f>S209+S210+S211+S212</f>
        <v>0</v>
      </c>
      <c r="T205" s="302">
        <f t="shared" ref="T205" si="181">T209+T210+T211+T212</f>
        <v>380</v>
      </c>
    </row>
    <row r="206" spans="1:20" s="363" customFormat="1" ht="28.5" customHeight="1" outlineLevel="1">
      <c r="A206" s="246"/>
      <c r="B206" s="365" t="s">
        <v>354</v>
      </c>
      <c r="C206" s="255" t="s">
        <v>354</v>
      </c>
      <c r="D206" s="258" t="s">
        <v>16</v>
      </c>
      <c r="E206" s="359">
        <f t="shared" si="21"/>
        <v>189</v>
      </c>
      <c r="F206" s="359">
        <f t="shared" ref="F206:H206" si="182">F207+F208</f>
        <v>189</v>
      </c>
      <c r="G206" s="359">
        <f t="shared" si="182"/>
        <v>0</v>
      </c>
      <c r="H206" s="359">
        <f t="shared" si="182"/>
        <v>0</v>
      </c>
      <c r="I206" s="359">
        <f t="shared" si="143"/>
        <v>189</v>
      </c>
      <c r="J206" s="359">
        <f t="shared" ref="J206:L206" si="183">J207+J208</f>
        <v>189</v>
      </c>
      <c r="K206" s="359">
        <f t="shared" si="183"/>
        <v>0</v>
      </c>
      <c r="L206" s="359">
        <f t="shared" si="183"/>
        <v>0</v>
      </c>
      <c r="M206" s="359">
        <f t="shared" si="144"/>
        <v>189</v>
      </c>
      <c r="N206" s="359">
        <f t="shared" ref="N206:P206" si="184">N207+N208</f>
        <v>189</v>
      </c>
      <c r="O206" s="359">
        <f t="shared" si="184"/>
        <v>0</v>
      </c>
      <c r="P206" s="359">
        <f t="shared" si="184"/>
        <v>0</v>
      </c>
      <c r="Q206" s="359">
        <f t="shared" si="145"/>
        <v>189</v>
      </c>
      <c r="R206" s="359">
        <f t="shared" ref="R206:T206" si="185">R207+R208</f>
        <v>189</v>
      </c>
      <c r="S206" s="359">
        <f t="shared" si="185"/>
        <v>0</v>
      </c>
      <c r="T206" s="359">
        <f t="shared" si="185"/>
        <v>0</v>
      </c>
    </row>
    <row r="207" spans="1:20" s="363" customFormat="1" ht="28.5" customHeight="1" outlineLevel="1">
      <c r="A207" s="246"/>
      <c r="B207" s="365" t="s">
        <v>354</v>
      </c>
      <c r="C207" s="255" t="s">
        <v>354</v>
      </c>
      <c r="D207" s="258" t="s">
        <v>17</v>
      </c>
      <c r="E207" s="359">
        <f t="shared" si="21"/>
        <v>48</v>
      </c>
      <c r="F207" s="359">
        <v>48</v>
      </c>
      <c r="G207" s="359"/>
      <c r="H207" s="359"/>
      <c r="I207" s="359">
        <f t="shared" si="143"/>
        <v>48</v>
      </c>
      <c r="J207" s="359">
        <v>48</v>
      </c>
      <c r="K207" s="359"/>
      <c r="L207" s="359"/>
      <c r="M207" s="359">
        <f t="shared" si="144"/>
        <v>48</v>
      </c>
      <c r="N207" s="359">
        <v>48</v>
      </c>
      <c r="O207" s="359"/>
      <c r="P207" s="359"/>
      <c r="Q207" s="359">
        <f t="shared" si="145"/>
        <v>48</v>
      </c>
      <c r="R207" s="359">
        <v>48</v>
      </c>
      <c r="S207" s="359"/>
      <c r="T207" s="359"/>
    </row>
    <row r="208" spans="1:20" s="363" customFormat="1" ht="23.45" customHeight="1" outlineLevel="1">
      <c r="A208" s="246"/>
      <c r="B208" s="365" t="s">
        <v>354</v>
      </c>
      <c r="C208" s="255" t="s">
        <v>354</v>
      </c>
      <c r="D208" s="258" t="s">
        <v>18</v>
      </c>
      <c r="E208" s="359">
        <f t="shared" si="21"/>
        <v>141</v>
      </c>
      <c r="F208" s="359">
        <v>141</v>
      </c>
      <c r="G208" s="359"/>
      <c r="H208" s="359"/>
      <c r="I208" s="359">
        <f t="shared" si="143"/>
        <v>141</v>
      </c>
      <c r="J208" s="359">
        <v>141</v>
      </c>
      <c r="K208" s="359"/>
      <c r="L208" s="359"/>
      <c r="M208" s="359">
        <f t="shared" si="144"/>
        <v>141</v>
      </c>
      <c r="N208" s="359">
        <v>141</v>
      </c>
      <c r="O208" s="359"/>
      <c r="P208" s="359"/>
      <c r="Q208" s="359">
        <f t="shared" si="145"/>
        <v>141</v>
      </c>
      <c r="R208" s="359">
        <v>141</v>
      </c>
      <c r="S208" s="359"/>
      <c r="T208" s="359"/>
    </row>
    <row r="209" spans="1:20">
      <c r="A209" s="335"/>
      <c r="B209" s="324"/>
      <c r="C209" s="324" t="s">
        <v>348</v>
      </c>
      <c r="D209" s="270" t="s">
        <v>349</v>
      </c>
      <c r="E209" s="328">
        <f t="shared" si="21"/>
        <v>7255</v>
      </c>
      <c r="F209" s="341">
        <v>7255</v>
      </c>
      <c r="G209" s="334"/>
      <c r="H209" s="334"/>
      <c r="I209" s="328">
        <f t="shared" si="143"/>
        <v>7255</v>
      </c>
      <c r="J209" s="341">
        <v>7255</v>
      </c>
      <c r="K209" s="334"/>
      <c r="L209" s="334"/>
      <c r="M209" s="328">
        <f t="shared" si="144"/>
        <v>7255</v>
      </c>
      <c r="N209" s="341">
        <v>7255</v>
      </c>
      <c r="O209" s="334"/>
      <c r="P209" s="334"/>
      <c r="Q209" s="328">
        <f t="shared" si="145"/>
        <v>7255</v>
      </c>
      <c r="R209" s="341">
        <v>7255</v>
      </c>
      <c r="S209" s="334"/>
      <c r="T209" s="334"/>
    </row>
    <row r="210" spans="1:20">
      <c r="A210" s="335"/>
      <c r="B210" s="324"/>
      <c r="C210" s="324" t="s">
        <v>350</v>
      </c>
      <c r="D210" s="270" t="s">
        <v>351</v>
      </c>
      <c r="E210" s="328">
        <f t="shared" si="21"/>
        <v>2295</v>
      </c>
      <c r="F210" s="341">
        <v>2295</v>
      </c>
      <c r="G210" s="334"/>
      <c r="H210" s="334"/>
      <c r="I210" s="328">
        <f t="shared" si="143"/>
        <v>2295</v>
      </c>
      <c r="J210" s="341">
        <v>2295</v>
      </c>
      <c r="K210" s="334"/>
      <c r="L210" s="334"/>
      <c r="M210" s="328">
        <f t="shared" si="144"/>
        <v>2295</v>
      </c>
      <c r="N210" s="341">
        <v>2295</v>
      </c>
      <c r="O210" s="334"/>
      <c r="P210" s="334"/>
      <c r="Q210" s="328">
        <f t="shared" si="145"/>
        <v>2295</v>
      </c>
      <c r="R210" s="341">
        <v>2295</v>
      </c>
      <c r="S210" s="334"/>
      <c r="T210" s="334"/>
    </row>
    <row r="211" spans="1:20" ht="42.75">
      <c r="A211" s="335"/>
      <c r="B211" s="324"/>
      <c r="C211" s="324" t="s">
        <v>352</v>
      </c>
      <c r="D211" s="270" t="s">
        <v>358</v>
      </c>
      <c r="E211" s="328">
        <f t="shared" si="21"/>
        <v>1500</v>
      </c>
      <c r="F211" s="341">
        <v>1500</v>
      </c>
      <c r="G211" s="333"/>
      <c r="H211" s="348"/>
      <c r="I211" s="328">
        <f t="shared" si="143"/>
        <v>1500</v>
      </c>
      <c r="J211" s="341">
        <v>1500</v>
      </c>
      <c r="K211" s="333"/>
      <c r="L211" s="348"/>
      <c r="M211" s="328">
        <f t="shared" si="144"/>
        <v>1500</v>
      </c>
      <c r="N211" s="341">
        <v>1500</v>
      </c>
      <c r="O211" s="333"/>
      <c r="P211" s="348"/>
      <c r="Q211" s="328">
        <f t="shared" si="145"/>
        <v>1500</v>
      </c>
      <c r="R211" s="341">
        <v>1500</v>
      </c>
      <c r="S211" s="333"/>
      <c r="T211" s="348"/>
    </row>
    <row r="212" spans="1:20" ht="28.5">
      <c r="A212" s="335"/>
      <c r="B212" s="324"/>
      <c r="C212" s="324" t="s">
        <v>355</v>
      </c>
      <c r="D212" s="270" t="s">
        <v>359</v>
      </c>
      <c r="E212" s="328">
        <f t="shared" si="21"/>
        <v>1330</v>
      </c>
      <c r="F212" s="341">
        <v>950</v>
      </c>
      <c r="G212" s="334"/>
      <c r="H212" s="334">
        <v>380</v>
      </c>
      <c r="I212" s="328">
        <f t="shared" si="143"/>
        <v>1330</v>
      </c>
      <c r="J212" s="341">
        <v>950</v>
      </c>
      <c r="K212" s="334"/>
      <c r="L212" s="334">
        <v>380</v>
      </c>
      <c r="M212" s="328">
        <f t="shared" si="144"/>
        <v>1330</v>
      </c>
      <c r="N212" s="341">
        <v>950</v>
      </c>
      <c r="O212" s="334"/>
      <c r="P212" s="334">
        <v>380</v>
      </c>
      <c r="Q212" s="328">
        <f t="shared" si="145"/>
        <v>1330</v>
      </c>
      <c r="R212" s="341">
        <v>950</v>
      </c>
      <c r="S212" s="334"/>
      <c r="T212" s="334">
        <v>380</v>
      </c>
    </row>
    <row r="213" spans="1:20" s="363" customFormat="1" ht="33.75" customHeight="1" outlineLevel="1">
      <c r="A213" s="246"/>
      <c r="B213" s="251" t="s">
        <v>336</v>
      </c>
      <c r="C213" s="251">
        <v>9</v>
      </c>
      <c r="D213" s="252" t="s">
        <v>743</v>
      </c>
      <c r="E213" s="253">
        <f>F213+G213+H213</f>
        <v>36005</v>
      </c>
      <c r="F213" s="253">
        <f>F217+F221+F225+F229+F233+F237+F241+F245+F249+F253+F257+F261+F265+F269+F273+F277+F281+F285</f>
        <v>27324</v>
      </c>
      <c r="G213" s="253">
        <f t="shared" ref="G213:H213" si="186">G217+G221+G225+G229+G233+G237+G241+G245+G249+G253+G257+G261+G265+G269+G273+G277+G281+G285</f>
        <v>8681</v>
      </c>
      <c r="H213" s="253">
        <f t="shared" si="186"/>
        <v>0</v>
      </c>
      <c r="I213" s="253">
        <f>J213+K213+L213</f>
        <v>33072</v>
      </c>
      <c r="J213" s="253">
        <f>J217+J221+J225+J229+J233+J237+J241+J245+J249+J253+J257+J261+J265+J269+J273+J277+J281+J285</f>
        <v>24391</v>
      </c>
      <c r="K213" s="253">
        <f t="shared" ref="K213:L213" si="187">K217+K221+K225+K229+K233+K237+K241+K245+K249+K253+K257+K261+K265+K269+K273+K277+K281+K285</f>
        <v>8681</v>
      </c>
      <c r="L213" s="253">
        <f t="shared" si="187"/>
        <v>0</v>
      </c>
      <c r="M213" s="253">
        <f>N213+O213+P213</f>
        <v>33272</v>
      </c>
      <c r="N213" s="253">
        <f>N217+N221+N225+N229+N233+N237+N241+N245+N249+N253+N257+N261+N265+N269+N273+N277+N281+N285</f>
        <v>24491</v>
      </c>
      <c r="O213" s="253">
        <f t="shared" ref="O213:P213" si="188">O217+O221+O225+O229+O233+O237+O241+O245+O249+O253+O257+O261+O265+O269+O273+O277+O281+O285</f>
        <v>8781</v>
      </c>
      <c r="P213" s="253">
        <f t="shared" si="188"/>
        <v>0</v>
      </c>
      <c r="Q213" s="253">
        <f>R213+S213+T213</f>
        <v>33472</v>
      </c>
      <c r="R213" s="253">
        <f>R217+R221+R225+R229+R233+R237+R241+R245+R249+R253+R257+R261+R265+R269+R273+R277+R281+R285</f>
        <v>24591</v>
      </c>
      <c r="S213" s="253">
        <f t="shared" ref="S213:T213" si="189">S217+S221+S225+S229+S233+S237+S241+S245+S249+S253+S257+S261+S265+S269+S273+S277+S281+S285</f>
        <v>8881</v>
      </c>
      <c r="T213" s="253">
        <f t="shared" si="189"/>
        <v>0</v>
      </c>
    </row>
    <row r="214" spans="1:20" s="363" customFormat="1" ht="24" customHeight="1" outlineLevel="1">
      <c r="A214" s="246"/>
      <c r="B214" s="364" t="s">
        <v>354</v>
      </c>
      <c r="C214" s="251" t="s">
        <v>354</v>
      </c>
      <c r="D214" s="254" t="s">
        <v>16</v>
      </c>
      <c r="E214" s="358">
        <f>F214+G214+H214</f>
        <v>3189</v>
      </c>
      <c r="F214" s="358">
        <f>F215+F216</f>
        <v>2284</v>
      </c>
      <c r="G214" s="358">
        <f t="shared" ref="G214:H214" si="190">G215+G216</f>
        <v>905</v>
      </c>
      <c r="H214" s="358">
        <f t="shared" si="190"/>
        <v>0</v>
      </c>
      <c r="I214" s="358">
        <f>J214+K214+L214</f>
        <v>3189</v>
      </c>
      <c r="J214" s="358">
        <f>J215+J216</f>
        <v>2284</v>
      </c>
      <c r="K214" s="358">
        <f t="shared" ref="K214:L214" si="191">K215+K216</f>
        <v>905</v>
      </c>
      <c r="L214" s="358">
        <f t="shared" si="191"/>
        <v>0</v>
      </c>
      <c r="M214" s="358">
        <f>N214+O214+P214</f>
        <v>3189</v>
      </c>
      <c r="N214" s="358">
        <f>N215+N216</f>
        <v>2284</v>
      </c>
      <c r="O214" s="358">
        <f t="shared" ref="O214:P214" si="192">O215+O216</f>
        <v>905</v>
      </c>
      <c r="P214" s="358">
        <f t="shared" si="192"/>
        <v>0</v>
      </c>
      <c r="Q214" s="358">
        <f>R214+S214+T214</f>
        <v>3189</v>
      </c>
      <c r="R214" s="358">
        <f>R215+R216</f>
        <v>2284</v>
      </c>
      <c r="S214" s="358">
        <f t="shared" ref="S214:T214" si="193">S215+S216</f>
        <v>905</v>
      </c>
      <c r="T214" s="358">
        <f t="shared" si="193"/>
        <v>0</v>
      </c>
    </row>
    <row r="215" spans="1:20" s="363" customFormat="1" ht="24" customHeight="1" outlineLevel="1">
      <c r="A215" s="246"/>
      <c r="B215" s="364" t="s">
        <v>354</v>
      </c>
      <c r="C215" s="251" t="s">
        <v>354</v>
      </c>
      <c r="D215" s="254" t="s">
        <v>17</v>
      </c>
      <c r="E215" s="358">
        <f t="shared" ref="E215:E216" si="194">F215+G215+H215</f>
        <v>2172</v>
      </c>
      <c r="F215" s="358">
        <f>F219+F223+F227+F231+F235+F239+F243+F247+F251+F255+F259+F263+F267+F271+F275+F279+F283+F287</f>
        <v>1845</v>
      </c>
      <c r="G215" s="358">
        <f t="shared" ref="G215:H216" si="195">G219+G223+G227+G231+G235+G239+G243+G247+G251+G255+G259+G263+G267+G271+G275+G279+G283+G287</f>
        <v>327</v>
      </c>
      <c r="H215" s="358">
        <f t="shared" si="195"/>
        <v>0</v>
      </c>
      <c r="I215" s="358">
        <f t="shared" ref="I215:I216" si="196">J215+K215+L215</f>
        <v>2172</v>
      </c>
      <c r="J215" s="358">
        <f>J219+J223+J227+J231+J235+J239+J243+J247+J251+J255+J259+J263+J267+J271+J275+J279+J283+J287</f>
        <v>1845</v>
      </c>
      <c r="K215" s="358">
        <f t="shared" ref="K215:L216" si="197">K219+K223+K227+K231+K235+K239+K243+K247+K251+K255+K259+K263+K267+K271+K275+K279+K283+K287</f>
        <v>327</v>
      </c>
      <c r="L215" s="358">
        <f t="shared" si="197"/>
        <v>0</v>
      </c>
      <c r="M215" s="358">
        <f t="shared" ref="M215:M216" si="198">N215+O215+P215</f>
        <v>2172</v>
      </c>
      <c r="N215" s="358">
        <f>N219+N223+N227+N231+N235+N239+N243+N247+N251+N255+N259+N263+N267+N271+N275+N279+N283+N287</f>
        <v>1845</v>
      </c>
      <c r="O215" s="358">
        <f t="shared" ref="O215:P216" si="199">O219+O223+O227+O231+O235+O239+O243+O247+O251+O255+O259+O263+O267+O271+O275+O279+O283+O287</f>
        <v>327</v>
      </c>
      <c r="P215" s="358">
        <f t="shared" si="199"/>
        <v>0</v>
      </c>
      <c r="Q215" s="358">
        <f t="shared" ref="Q215:Q216" si="200">R215+S215+T215</f>
        <v>2172</v>
      </c>
      <c r="R215" s="358">
        <f>R219+R223+R227+R231+R235+R239+R243+R247+R251+R255+R259+R263+R267+R271+R275+R279+R283+R287</f>
        <v>1845</v>
      </c>
      <c r="S215" s="358">
        <f t="shared" ref="S215:T216" si="201">S219+S223+S227+S231+S235+S239+S243+S247+S251+S255+S259+S263+S267+S271+S275+S279+S283+S287</f>
        <v>327</v>
      </c>
      <c r="T215" s="358">
        <f t="shared" si="201"/>
        <v>0</v>
      </c>
    </row>
    <row r="216" spans="1:20" s="363" customFormat="1" ht="24" customHeight="1" outlineLevel="1">
      <c r="A216" s="246"/>
      <c r="B216" s="364" t="s">
        <v>354</v>
      </c>
      <c r="C216" s="251" t="s">
        <v>354</v>
      </c>
      <c r="D216" s="254" t="s">
        <v>18</v>
      </c>
      <c r="E216" s="358">
        <f t="shared" si="194"/>
        <v>1017</v>
      </c>
      <c r="F216" s="358">
        <f>F220+F224+F228+F232+F236+F240+F244+F248+F252+F256+F260+F264+F268+F272+F276+F280+F284+F288</f>
        <v>439</v>
      </c>
      <c r="G216" s="358">
        <f t="shared" si="195"/>
        <v>578</v>
      </c>
      <c r="H216" s="358">
        <f t="shared" si="195"/>
        <v>0</v>
      </c>
      <c r="I216" s="358">
        <f t="shared" si="196"/>
        <v>1017</v>
      </c>
      <c r="J216" s="358">
        <f>J220+J224+J228+J232+J236+J240+J244+J248+J252+J256+J260+J264+J268+J272+J276+J280+J284+J288</f>
        <v>439</v>
      </c>
      <c r="K216" s="358">
        <f t="shared" si="197"/>
        <v>578</v>
      </c>
      <c r="L216" s="358">
        <f t="shared" si="197"/>
        <v>0</v>
      </c>
      <c r="M216" s="358">
        <f t="shared" si="198"/>
        <v>1017</v>
      </c>
      <c r="N216" s="358">
        <f>N220+N224+N228+N232+N236+N240+N244+N248+N252+N256+N260+N264+N268+N272+N276+N280+N284+N288</f>
        <v>439</v>
      </c>
      <c r="O216" s="358">
        <f t="shared" si="199"/>
        <v>578</v>
      </c>
      <c r="P216" s="358">
        <f t="shared" si="199"/>
        <v>0</v>
      </c>
      <c r="Q216" s="358">
        <f t="shared" si="200"/>
        <v>1017</v>
      </c>
      <c r="R216" s="358">
        <f>R220+R224+R228+R232+R236+R240+R244+R248+R252+R256+R260+R264+R268+R272+R276+R280+R284+R288</f>
        <v>439</v>
      </c>
      <c r="S216" s="358">
        <f t="shared" si="201"/>
        <v>578</v>
      </c>
      <c r="T216" s="358">
        <f t="shared" si="201"/>
        <v>0</v>
      </c>
    </row>
    <row r="217" spans="1:20" s="363" customFormat="1" ht="33" customHeight="1" outlineLevel="1">
      <c r="A217" s="246"/>
      <c r="B217" s="255" t="s">
        <v>433</v>
      </c>
      <c r="C217" s="255" t="s">
        <v>580</v>
      </c>
      <c r="D217" s="256" t="s">
        <v>414</v>
      </c>
      <c r="E217" s="257">
        <f>F217+G217+H217</f>
        <v>8964</v>
      </c>
      <c r="F217" s="257">
        <f>4255+3909</f>
        <v>8164</v>
      </c>
      <c r="G217" s="257">
        <v>800</v>
      </c>
      <c r="H217" s="257">
        <v>0</v>
      </c>
      <c r="I217" s="257">
        <f>J217+K217+L217</f>
        <v>7551</v>
      </c>
      <c r="J217" s="257">
        <f>4255+2496</f>
        <v>6751</v>
      </c>
      <c r="K217" s="257">
        <v>800</v>
      </c>
      <c r="L217" s="257">
        <v>0</v>
      </c>
      <c r="M217" s="257">
        <f>N217+O217+P217</f>
        <v>7551</v>
      </c>
      <c r="N217" s="257">
        <f>4255+2496</f>
        <v>6751</v>
      </c>
      <c r="O217" s="257">
        <v>800</v>
      </c>
      <c r="P217" s="257">
        <v>0</v>
      </c>
      <c r="Q217" s="257">
        <f>R217+S217+T217</f>
        <v>7551</v>
      </c>
      <c r="R217" s="257">
        <f>4255+2496</f>
        <v>6751</v>
      </c>
      <c r="S217" s="257">
        <v>800</v>
      </c>
      <c r="T217" s="257">
        <v>0</v>
      </c>
    </row>
    <row r="218" spans="1:20" s="363" customFormat="1" ht="28.5" customHeight="1" outlineLevel="1">
      <c r="A218" s="246"/>
      <c r="B218" s="365" t="s">
        <v>354</v>
      </c>
      <c r="C218" s="255" t="s">
        <v>354</v>
      </c>
      <c r="D218" s="258" t="s">
        <v>16</v>
      </c>
      <c r="E218" s="359">
        <f>F218+G218+H218</f>
        <v>537</v>
      </c>
      <c r="F218" s="359">
        <f t="shared" ref="F218:H218" si="202">F219+F220</f>
        <v>537</v>
      </c>
      <c r="G218" s="359">
        <f t="shared" si="202"/>
        <v>0</v>
      </c>
      <c r="H218" s="359">
        <f t="shared" si="202"/>
        <v>0</v>
      </c>
      <c r="I218" s="359">
        <f>J218+K218+L218</f>
        <v>537</v>
      </c>
      <c r="J218" s="359">
        <f t="shared" ref="J218:L218" si="203">J219+J220</f>
        <v>537</v>
      </c>
      <c r="K218" s="359">
        <f t="shared" si="203"/>
        <v>0</v>
      </c>
      <c r="L218" s="359">
        <f t="shared" si="203"/>
        <v>0</v>
      </c>
      <c r="M218" s="359">
        <f>N218+O218+P218</f>
        <v>537</v>
      </c>
      <c r="N218" s="359">
        <f t="shared" ref="N218:P218" si="204">N219+N220</f>
        <v>537</v>
      </c>
      <c r="O218" s="359">
        <f t="shared" si="204"/>
        <v>0</v>
      </c>
      <c r="P218" s="359">
        <f t="shared" si="204"/>
        <v>0</v>
      </c>
      <c r="Q218" s="359">
        <f>R218+S218+T218</f>
        <v>537</v>
      </c>
      <c r="R218" s="359">
        <f t="shared" ref="R218:T218" si="205">R219+R220</f>
        <v>537</v>
      </c>
      <c r="S218" s="359">
        <f t="shared" si="205"/>
        <v>0</v>
      </c>
      <c r="T218" s="359">
        <f t="shared" si="205"/>
        <v>0</v>
      </c>
    </row>
    <row r="219" spans="1:20" s="363" customFormat="1" ht="28.5" customHeight="1" outlineLevel="1">
      <c r="A219" s="246"/>
      <c r="B219" s="365" t="s">
        <v>354</v>
      </c>
      <c r="C219" s="255" t="s">
        <v>354</v>
      </c>
      <c r="D219" s="258" t="s">
        <v>17</v>
      </c>
      <c r="E219" s="359">
        <f t="shared" ref="E219:E220" si="206">F219+G219+H219</f>
        <v>415</v>
      </c>
      <c r="F219" s="359">
        <v>415</v>
      </c>
      <c r="G219" s="359"/>
      <c r="H219" s="359"/>
      <c r="I219" s="359">
        <f t="shared" ref="I219:I220" si="207">J219+K219+L219</f>
        <v>415</v>
      </c>
      <c r="J219" s="359">
        <v>415</v>
      </c>
      <c r="K219" s="359"/>
      <c r="L219" s="359"/>
      <c r="M219" s="359">
        <f t="shared" ref="M219:M220" si="208">N219+O219+P219</f>
        <v>415</v>
      </c>
      <c r="N219" s="359">
        <v>415</v>
      </c>
      <c r="O219" s="359"/>
      <c r="P219" s="359"/>
      <c r="Q219" s="359">
        <f t="shared" ref="Q219:Q220" si="209">R219+S219+T219</f>
        <v>415</v>
      </c>
      <c r="R219" s="359">
        <v>415</v>
      </c>
      <c r="S219" s="359"/>
      <c r="T219" s="359"/>
    </row>
    <row r="220" spans="1:20" s="363" customFormat="1" ht="23.45" customHeight="1" outlineLevel="1">
      <c r="A220" s="246"/>
      <c r="B220" s="365" t="s">
        <v>354</v>
      </c>
      <c r="C220" s="255" t="s">
        <v>354</v>
      </c>
      <c r="D220" s="258" t="s">
        <v>18</v>
      </c>
      <c r="E220" s="359">
        <f t="shared" si="206"/>
        <v>122</v>
      </c>
      <c r="F220" s="359">
        <v>122</v>
      </c>
      <c r="G220" s="359"/>
      <c r="H220" s="359"/>
      <c r="I220" s="359">
        <f t="shared" si="207"/>
        <v>122</v>
      </c>
      <c r="J220" s="359">
        <v>122</v>
      </c>
      <c r="K220" s="359"/>
      <c r="L220" s="359"/>
      <c r="M220" s="359">
        <f t="shared" si="208"/>
        <v>122</v>
      </c>
      <c r="N220" s="359">
        <v>122</v>
      </c>
      <c r="O220" s="359"/>
      <c r="P220" s="359"/>
      <c r="Q220" s="359">
        <f t="shared" si="209"/>
        <v>122</v>
      </c>
      <c r="R220" s="359">
        <v>122</v>
      </c>
      <c r="S220" s="359"/>
      <c r="T220" s="359"/>
    </row>
    <row r="221" spans="1:20" s="363" customFormat="1" ht="48" customHeight="1" outlineLevel="1">
      <c r="A221" s="246"/>
      <c r="B221" s="255" t="s">
        <v>481</v>
      </c>
      <c r="C221" s="255" t="s">
        <v>581</v>
      </c>
      <c r="D221" s="256" t="s">
        <v>416</v>
      </c>
      <c r="E221" s="257">
        <f>F221+G221+H221</f>
        <v>5326</v>
      </c>
      <c r="F221" s="257">
        <f>3025+691</f>
        <v>3716</v>
      </c>
      <c r="G221" s="257">
        <v>1610</v>
      </c>
      <c r="H221" s="257">
        <v>0</v>
      </c>
      <c r="I221" s="257">
        <f>J221+K221+L221</f>
        <v>5412</v>
      </c>
      <c r="J221" s="257">
        <f>3025+777</f>
        <v>3802</v>
      </c>
      <c r="K221" s="257">
        <v>1610</v>
      </c>
      <c r="L221" s="257">
        <v>0</v>
      </c>
      <c r="M221" s="257">
        <f>N221+O221+P221</f>
        <v>5412</v>
      </c>
      <c r="N221" s="257">
        <f>3025+777</f>
        <v>3802</v>
      </c>
      <c r="O221" s="257">
        <v>1610</v>
      </c>
      <c r="P221" s="257">
        <v>0</v>
      </c>
      <c r="Q221" s="257">
        <f>R221+S221+T221</f>
        <v>5412</v>
      </c>
      <c r="R221" s="257">
        <f>3025+777</f>
        <v>3802</v>
      </c>
      <c r="S221" s="257">
        <v>1610</v>
      </c>
      <c r="T221" s="257">
        <v>0</v>
      </c>
    </row>
    <row r="222" spans="1:20" s="363" customFormat="1" ht="28.5" customHeight="1" outlineLevel="1">
      <c r="A222" s="246"/>
      <c r="B222" s="365" t="s">
        <v>354</v>
      </c>
      <c r="C222" s="255" t="s">
        <v>354</v>
      </c>
      <c r="D222" s="258" t="s">
        <v>16</v>
      </c>
      <c r="E222" s="359">
        <f>F222+G222+H222</f>
        <v>372</v>
      </c>
      <c r="F222" s="359">
        <f t="shared" ref="F222:H222" si="210">F223+F224</f>
        <v>265</v>
      </c>
      <c r="G222" s="359">
        <f t="shared" si="210"/>
        <v>107</v>
      </c>
      <c r="H222" s="359">
        <f t="shared" si="210"/>
        <v>0</v>
      </c>
      <c r="I222" s="359">
        <f>J222+K222+L222</f>
        <v>372</v>
      </c>
      <c r="J222" s="359">
        <f t="shared" ref="J222:L222" si="211">J223+J224</f>
        <v>265</v>
      </c>
      <c r="K222" s="359">
        <f t="shared" si="211"/>
        <v>107</v>
      </c>
      <c r="L222" s="359">
        <f t="shared" si="211"/>
        <v>0</v>
      </c>
      <c r="M222" s="359">
        <f>N222+O222+P222</f>
        <v>372</v>
      </c>
      <c r="N222" s="359">
        <f t="shared" ref="N222:P222" si="212">N223+N224</f>
        <v>265</v>
      </c>
      <c r="O222" s="359">
        <f t="shared" si="212"/>
        <v>107</v>
      </c>
      <c r="P222" s="359">
        <f t="shared" si="212"/>
        <v>0</v>
      </c>
      <c r="Q222" s="359">
        <f>R222+S222+T222</f>
        <v>372</v>
      </c>
      <c r="R222" s="359">
        <f t="shared" ref="R222:T222" si="213">R223+R224</f>
        <v>265</v>
      </c>
      <c r="S222" s="359">
        <f t="shared" si="213"/>
        <v>107</v>
      </c>
      <c r="T222" s="359">
        <f t="shared" si="213"/>
        <v>0</v>
      </c>
    </row>
    <row r="223" spans="1:20" s="363" customFormat="1" ht="28.5" customHeight="1" outlineLevel="1">
      <c r="A223" s="246"/>
      <c r="B223" s="365" t="s">
        <v>354</v>
      </c>
      <c r="C223" s="255" t="s">
        <v>354</v>
      </c>
      <c r="D223" s="258" t="s">
        <v>17</v>
      </c>
      <c r="E223" s="359">
        <f t="shared" ref="E223:E224" si="214">F223+G223+H223</f>
        <v>215</v>
      </c>
      <c r="F223" s="359">
        <f>160+48</f>
        <v>208</v>
      </c>
      <c r="G223" s="359">
        <v>7</v>
      </c>
      <c r="H223" s="359"/>
      <c r="I223" s="359">
        <f t="shared" ref="I223:I224" si="215">J223+K223+L223</f>
        <v>215</v>
      </c>
      <c r="J223" s="359">
        <f>160+48</f>
        <v>208</v>
      </c>
      <c r="K223" s="359">
        <v>7</v>
      </c>
      <c r="L223" s="359"/>
      <c r="M223" s="359">
        <f t="shared" ref="M223:M224" si="216">N223+O223+P223</f>
        <v>215</v>
      </c>
      <c r="N223" s="359">
        <f>160+48</f>
        <v>208</v>
      </c>
      <c r="O223" s="359">
        <v>7</v>
      </c>
      <c r="P223" s="359"/>
      <c r="Q223" s="359">
        <f t="shared" ref="Q223:Q224" si="217">R223+S223+T223</f>
        <v>215</v>
      </c>
      <c r="R223" s="359">
        <f>160+48</f>
        <v>208</v>
      </c>
      <c r="S223" s="359">
        <v>7</v>
      </c>
      <c r="T223" s="359"/>
    </row>
    <row r="224" spans="1:20" s="363" customFormat="1" ht="23.45" customHeight="1" outlineLevel="1">
      <c r="A224" s="246"/>
      <c r="B224" s="365" t="s">
        <v>354</v>
      </c>
      <c r="C224" s="255" t="s">
        <v>354</v>
      </c>
      <c r="D224" s="258" t="s">
        <v>18</v>
      </c>
      <c r="E224" s="359">
        <f t="shared" si="214"/>
        <v>157</v>
      </c>
      <c r="F224" s="359">
        <v>57</v>
      </c>
      <c r="G224" s="359">
        <v>100</v>
      </c>
      <c r="H224" s="359"/>
      <c r="I224" s="359">
        <f t="shared" si="215"/>
        <v>157</v>
      </c>
      <c r="J224" s="359">
        <v>57</v>
      </c>
      <c r="K224" s="359">
        <v>100</v>
      </c>
      <c r="L224" s="359"/>
      <c r="M224" s="359">
        <f t="shared" si="216"/>
        <v>157</v>
      </c>
      <c r="N224" s="359">
        <v>57</v>
      </c>
      <c r="O224" s="359">
        <v>100</v>
      </c>
      <c r="P224" s="359"/>
      <c r="Q224" s="359">
        <f t="shared" si="217"/>
        <v>157</v>
      </c>
      <c r="R224" s="359">
        <v>57</v>
      </c>
      <c r="S224" s="359">
        <v>100</v>
      </c>
      <c r="T224" s="359"/>
    </row>
    <row r="225" spans="1:20" s="363" customFormat="1" ht="34.5" customHeight="1" outlineLevel="1">
      <c r="A225" s="246"/>
      <c r="B225" s="286" t="s">
        <v>564</v>
      </c>
      <c r="C225" s="286" t="s">
        <v>597</v>
      </c>
      <c r="D225" s="366" t="s">
        <v>417</v>
      </c>
      <c r="E225" s="367">
        <f>F225+G225+H225</f>
        <v>7465</v>
      </c>
      <c r="F225" s="367">
        <f>4875-2000+1145</f>
        <v>4020</v>
      </c>
      <c r="G225" s="367">
        <v>3445</v>
      </c>
      <c r="H225" s="367">
        <v>0</v>
      </c>
      <c r="I225" s="367">
        <f>J225+K225+L225</f>
        <v>6320</v>
      </c>
      <c r="J225" s="367">
        <f>2875</f>
        <v>2875</v>
      </c>
      <c r="K225" s="367">
        <v>3445</v>
      </c>
      <c r="L225" s="367">
        <v>0</v>
      </c>
      <c r="M225" s="367">
        <f>N225+O225+P225</f>
        <v>6320</v>
      </c>
      <c r="N225" s="367">
        <f>2875</f>
        <v>2875</v>
      </c>
      <c r="O225" s="367">
        <v>3445</v>
      </c>
      <c r="P225" s="367">
        <v>0</v>
      </c>
      <c r="Q225" s="367">
        <f>R225+S225+T225</f>
        <v>6320</v>
      </c>
      <c r="R225" s="367">
        <f>2875</f>
        <v>2875</v>
      </c>
      <c r="S225" s="367">
        <v>3445</v>
      </c>
      <c r="T225" s="367">
        <v>0</v>
      </c>
    </row>
    <row r="226" spans="1:20" s="363" customFormat="1" ht="28.5" customHeight="1" outlineLevel="1">
      <c r="A226" s="246"/>
      <c r="B226" s="368" t="s">
        <v>354</v>
      </c>
      <c r="C226" s="286" t="s">
        <v>354</v>
      </c>
      <c r="D226" s="369" t="s">
        <v>16</v>
      </c>
      <c r="E226" s="370">
        <f>F226+G226+H226</f>
        <v>630</v>
      </c>
      <c r="F226" s="370">
        <f t="shared" ref="F226:H226" si="218">F227+F228</f>
        <v>185</v>
      </c>
      <c r="G226" s="370">
        <f t="shared" si="218"/>
        <v>445</v>
      </c>
      <c r="H226" s="370">
        <f t="shared" si="218"/>
        <v>0</v>
      </c>
      <c r="I226" s="370">
        <f>J226+K226+L226</f>
        <v>630</v>
      </c>
      <c r="J226" s="370">
        <f t="shared" ref="J226:L226" si="219">J227+J228</f>
        <v>185</v>
      </c>
      <c r="K226" s="370">
        <f t="shared" si="219"/>
        <v>445</v>
      </c>
      <c r="L226" s="370">
        <f t="shared" si="219"/>
        <v>0</v>
      </c>
      <c r="M226" s="370">
        <f>N226+O226+P226</f>
        <v>630</v>
      </c>
      <c r="N226" s="370">
        <f t="shared" ref="N226:P226" si="220">N227+N228</f>
        <v>185</v>
      </c>
      <c r="O226" s="370">
        <f t="shared" si="220"/>
        <v>445</v>
      </c>
      <c r="P226" s="370">
        <f t="shared" si="220"/>
        <v>0</v>
      </c>
      <c r="Q226" s="370">
        <f>R226+S226+T226</f>
        <v>630</v>
      </c>
      <c r="R226" s="370">
        <f t="shared" ref="R226:T226" si="221">R227+R228</f>
        <v>185</v>
      </c>
      <c r="S226" s="370">
        <f t="shared" si="221"/>
        <v>445</v>
      </c>
      <c r="T226" s="370">
        <f t="shared" si="221"/>
        <v>0</v>
      </c>
    </row>
    <row r="227" spans="1:20" s="363" customFormat="1" ht="28.5" customHeight="1" outlineLevel="1">
      <c r="A227" s="246"/>
      <c r="B227" s="368" t="s">
        <v>354</v>
      </c>
      <c r="C227" s="286" t="s">
        <v>354</v>
      </c>
      <c r="D227" s="369" t="s">
        <v>17</v>
      </c>
      <c r="E227" s="370">
        <f t="shared" ref="E227:E228" si="222">F227+G227+H227</f>
        <v>315</v>
      </c>
      <c r="F227" s="370">
        <v>185</v>
      </c>
      <c r="G227" s="370">
        <v>130</v>
      </c>
      <c r="H227" s="370"/>
      <c r="I227" s="370">
        <f t="shared" ref="I227:I228" si="223">J227+K227+L227</f>
        <v>315</v>
      </c>
      <c r="J227" s="370">
        <v>185</v>
      </c>
      <c r="K227" s="370">
        <v>130</v>
      </c>
      <c r="L227" s="370"/>
      <c r="M227" s="370">
        <f t="shared" ref="M227:M228" si="224">N227+O227+P227</f>
        <v>315</v>
      </c>
      <c r="N227" s="370">
        <v>185</v>
      </c>
      <c r="O227" s="370">
        <v>130</v>
      </c>
      <c r="P227" s="370"/>
      <c r="Q227" s="370">
        <f t="shared" ref="Q227:Q228" si="225">R227+S227+T227</f>
        <v>315</v>
      </c>
      <c r="R227" s="370">
        <v>185</v>
      </c>
      <c r="S227" s="370">
        <v>130</v>
      </c>
      <c r="T227" s="370"/>
    </row>
    <row r="228" spans="1:20" s="363" customFormat="1" ht="23.45" customHeight="1" outlineLevel="1">
      <c r="A228" s="246"/>
      <c r="B228" s="368" t="s">
        <v>354</v>
      </c>
      <c r="C228" s="286" t="s">
        <v>354</v>
      </c>
      <c r="D228" s="369" t="s">
        <v>18</v>
      </c>
      <c r="E228" s="370">
        <f t="shared" si="222"/>
        <v>315</v>
      </c>
      <c r="F228" s="370"/>
      <c r="G228" s="370">
        <v>315</v>
      </c>
      <c r="H228" s="370"/>
      <c r="I228" s="370">
        <f t="shared" si="223"/>
        <v>315</v>
      </c>
      <c r="J228" s="370"/>
      <c r="K228" s="370">
        <v>315</v>
      </c>
      <c r="L228" s="370"/>
      <c r="M228" s="370">
        <f t="shared" si="224"/>
        <v>315</v>
      </c>
      <c r="N228" s="370"/>
      <c r="O228" s="370">
        <v>315</v>
      </c>
      <c r="P228" s="370"/>
      <c r="Q228" s="370">
        <f t="shared" si="225"/>
        <v>315</v>
      </c>
      <c r="R228" s="370"/>
      <c r="S228" s="370">
        <v>315</v>
      </c>
      <c r="T228" s="370"/>
    </row>
    <row r="229" spans="1:20" s="363" customFormat="1" ht="28.5" customHeight="1" outlineLevel="1">
      <c r="A229" s="246"/>
      <c r="B229" s="255" t="s">
        <v>565</v>
      </c>
      <c r="C229" s="255" t="s">
        <v>583</v>
      </c>
      <c r="D229" s="256" t="s">
        <v>418</v>
      </c>
      <c r="E229" s="257">
        <f>F229+G229+H229</f>
        <v>310</v>
      </c>
      <c r="F229" s="257">
        <f>210+90</f>
        <v>300</v>
      </c>
      <c r="G229" s="257">
        <v>10</v>
      </c>
      <c r="H229" s="257">
        <v>0</v>
      </c>
      <c r="I229" s="257">
        <f>J229+K229+L229</f>
        <v>306</v>
      </c>
      <c r="J229" s="257">
        <f>210+86</f>
        <v>296</v>
      </c>
      <c r="K229" s="257">
        <v>10</v>
      </c>
      <c r="L229" s="257">
        <v>0</v>
      </c>
      <c r="M229" s="257">
        <f>N229+O229+P229</f>
        <v>306</v>
      </c>
      <c r="N229" s="257">
        <f>210+86</f>
        <v>296</v>
      </c>
      <c r="O229" s="257">
        <v>10</v>
      </c>
      <c r="P229" s="257">
        <v>0</v>
      </c>
      <c r="Q229" s="257">
        <f>R229+S229+T229</f>
        <v>306</v>
      </c>
      <c r="R229" s="257">
        <f>210+86</f>
        <v>296</v>
      </c>
      <c r="S229" s="257">
        <v>10</v>
      </c>
      <c r="T229" s="257">
        <v>0</v>
      </c>
    </row>
    <row r="230" spans="1:20" s="363" customFormat="1" ht="28.5" customHeight="1" outlineLevel="1">
      <c r="A230" s="246"/>
      <c r="B230" s="365" t="s">
        <v>354</v>
      </c>
      <c r="C230" s="255" t="s">
        <v>354</v>
      </c>
      <c r="D230" s="258" t="s">
        <v>16</v>
      </c>
      <c r="E230" s="359">
        <f>F230+G230+H230</f>
        <v>43</v>
      </c>
      <c r="F230" s="359">
        <f t="shared" ref="F230:H230" si="226">F231+F232</f>
        <v>43</v>
      </c>
      <c r="G230" s="359">
        <f t="shared" si="226"/>
        <v>0</v>
      </c>
      <c r="H230" s="359">
        <f t="shared" si="226"/>
        <v>0</v>
      </c>
      <c r="I230" s="359">
        <f>J230+K230+L230</f>
        <v>43</v>
      </c>
      <c r="J230" s="359">
        <f t="shared" ref="J230:L230" si="227">J231+J232</f>
        <v>43</v>
      </c>
      <c r="K230" s="359">
        <f t="shared" si="227"/>
        <v>0</v>
      </c>
      <c r="L230" s="359">
        <f t="shared" si="227"/>
        <v>0</v>
      </c>
      <c r="M230" s="359">
        <f>N230+O230+P230</f>
        <v>43</v>
      </c>
      <c r="N230" s="359">
        <f t="shared" ref="N230:P230" si="228">N231+N232</f>
        <v>43</v>
      </c>
      <c r="O230" s="359">
        <f t="shared" si="228"/>
        <v>0</v>
      </c>
      <c r="P230" s="359">
        <f t="shared" si="228"/>
        <v>0</v>
      </c>
      <c r="Q230" s="359">
        <f>R230+S230+T230</f>
        <v>43</v>
      </c>
      <c r="R230" s="359">
        <f t="shared" ref="R230:T230" si="229">R231+R232</f>
        <v>43</v>
      </c>
      <c r="S230" s="359">
        <f t="shared" si="229"/>
        <v>0</v>
      </c>
      <c r="T230" s="359">
        <f t="shared" si="229"/>
        <v>0</v>
      </c>
    </row>
    <row r="231" spans="1:20" s="363" customFormat="1" ht="28.5" customHeight="1" outlineLevel="1">
      <c r="A231" s="246"/>
      <c r="B231" s="365" t="s">
        <v>354</v>
      </c>
      <c r="C231" s="255" t="s">
        <v>354</v>
      </c>
      <c r="D231" s="258" t="s">
        <v>17</v>
      </c>
      <c r="E231" s="359">
        <f t="shared" ref="E231:E232" si="230">F231+G231+H231</f>
        <v>33</v>
      </c>
      <c r="F231" s="359">
        <v>33</v>
      </c>
      <c r="G231" s="359"/>
      <c r="H231" s="359"/>
      <c r="I231" s="359">
        <f t="shared" ref="I231:I232" si="231">J231+K231+L231</f>
        <v>33</v>
      </c>
      <c r="J231" s="359">
        <v>33</v>
      </c>
      <c r="K231" s="359"/>
      <c r="L231" s="359"/>
      <c r="M231" s="359">
        <f t="shared" ref="M231:M232" si="232">N231+O231+P231</f>
        <v>33</v>
      </c>
      <c r="N231" s="359">
        <v>33</v>
      </c>
      <c r="O231" s="359"/>
      <c r="P231" s="359"/>
      <c r="Q231" s="359">
        <f t="shared" ref="Q231:Q232" si="233">R231+S231+T231</f>
        <v>33</v>
      </c>
      <c r="R231" s="359">
        <v>33</v>
      </c>
      <c r="S231" s="359"/>
      <c r="T231" s="359"/>
    </row>
    <row r="232" spans="1:20" s="363" customFormat="1" ht="23.45" customHeight="1" outlineLevel="1">
      <c r="A232" s="246"/>
      <c r="B232" s="365" t="s">
        <v>354</v>
      </c>
      <c r="C232" s="255" t="s">
        <v>354</v>
      </c>
      <c r="D232" s="258" t="s">
        <v>18</v>
      </c>
      <c r="E232" s="359">
        <f t="shared" si="230"/>
        <v>10</v>
      </c>
      <c r="F232" s="359">
        <v>10</v>
      </c>
      <c r="G232" s="359"/>
      <c r="H232" s="359"/>
      <c r="I232" s="359">
        <f t="shared" si="231"/>
        <v>10</v>
      </c>
      <c r="J232" s="359">
        <v>10</v>
      </c>
      <c r="K232" s="359"/>
      <c r="L232" s="359"/>
      <c r="M232" s="359">
        <f t="shared" si="232"/>
        <v>10</v>
      </c>
      <c r="N232" s="359">
        <v>10</v>
      </c>
      <c r="O232" s="359"/>
      <c r="P232" s="359"/>
      <c r="Q232" s="359">
        <f t="shared" si="233"/>
        <v>10</v>
      </c>
      <c r="R232" s="359">
        <v>10</v>
      </c>
      <c r="S232" s="359"/>
      <c r="T232" s="359"/>
    </row>
    <row r="233" spans="1:20" s="363" customFormat="1" ht="36" customHeight="1" outlineLevel="1">
      <c r="A233" s="246"/>
      <c r="B233" s="255" t="s">
        <v>566</v>
      </c>
      <c r="C233" s="255" t="s">
        <v>584</v>
      </c>
      <c r="D233" s="256" t="s">
        <v>419</v>
      </c>
      <c r="E233" s="257">
        <f>F233+G233+H233</f>
        <v>270</v>
      </c>
      <c r="F233" s="257">
        <f>235+15</f>
        <v>250</v>
      </c>
      <c r="G233" s="257">
        <v>20</v>
      </c>
      <c r="H233" s="257">
        <v>0</v>
      </c>
      <c r="I233" s="257">
        <f>J233+K233+L233</f>
        <v>255</v>
      </c>
      <c r="J233" s="257">
        <f>235</f>
        <v>235</v>
      </c>
      <c r="K233" s="257">
        <v>20</v>
      </c>
      <c r="L233" s="257">
        <v>0</v>
      </c>
      <c r="M233" s="257">
        <f>N233+O233+P233</f>
        <v>255</v>
      </c>
      <c r="N233" s="257">
        <v>235</v>
      </c>
      <c r="O233" s="257">
        <v>20</v>
      </c>
      <c r="P233" s="257">
        <v>0</v>
      </c>
      <c r="Q233" s="257">
        <f>R233+S233+T233</f>
        <v>255</v>
      </c>
      <c r="R233" s="257">
        <v>235</v>
      </c>
      <c r="S233" s="257">
        <v>20</v>
      </c>
      <c r="T233" s="257">
        <v>0</v>
      </c>
    </row>
    <row r="234" spans="1:20" s="363" customFormat="1" ht="28.5" customHeight="1" outlineLevel="1">
      <c r="A234" s="246"/>
      <c r="B234" s="365" t="s">
        <v>354</v>
      </c>
      <c r="C234" s="255" t="s">
        <v>354</v>
      </c>
      <c r="D234" s="258" t="s">
        <v>16</v>
      </c>
      <c r="E234" s="359">
        <f>F234+G234+H234</f>
        <v>44</v>
      </c>
      <c r="F234" s="359">
        <f t="shared" ref="F234:H234" si="234">F235+F236</f>
        <v>42</v>
      </c>
      <c r="G234" s="359">
        <f t="shared" si="234"/>
        <v>2</v>
      </c>
      <c r="H234" s="359">
        <f t="shared" si="234"/>
        <v>0</v>
      </c>
      <c r="I234" s="359">
        <f>J234+K234+L234</f>
        <v>44</v>
      </c>
      <c r="J234" s="359">
        <f t="shared" ref="J234:L234" si="235">J235+J236</f>
        <v>42</v>
      </c>
      <c r="K234" s="359">
        <f t="shared" si="235"/>
        <v>2</v>
      </c>
      <c r="L234" s="359">
        <f t="shared" si="235"/>
        <v>0</v>
      </c>
      <c r="M234" s="359">
        <f>N234+O234+P234</f>
        <v>44</v>
      </c>
      <c r="N234" s="359">
        <f t="shared" ref="N234:P234" si="236">N235+N236</f>
        <v>42</v>
      </c>
      <c r="O234" s="359">
        <f t="shared" si="236"/>
        <v>2</v>
      </c>
      <c r="P234" s="359">
        <f t="shared" si="236"/>
        <v>0</v>
      </c>
      <c r="Q234" s="359">
        <f>R234+S234+T234</f>
        <v>44</v>
      </c>
      <c r="R234" s="359">
        <f t="shared" ref="R234:T234" si="237">R235+R236</f>
        <v>42</v>
      </c>
      <c r="S234" s="359">
        <f t="shared" si="237"/>
        <v>2</v>
      </c>
      <c r="T234" s="359">
        <f t="shared" si="237"/>
        <v>0</v>
      </c>
    </row>
    <row r="235" spans="1:20" s="363" customFormat="1" ht="28.5" customHeight="1" outlineLevel="1">
      <c r="A235" s="246"/>
      <c r="B235" s="365" t="s">
        <v>354</v>
      </c>
      <c r="C235" s="255" t="s">
        <v>354</v>
      </c>
      <c r="D235" s="258" t="s">
        <v>17</v>
      </c>
      <c r="E235" s="359">
        <f t="shared" ref="E235:E236" si="238">F235+G235+H235</f>
        <v>39</v>
      </c>
      <c r="F235" s="359">
        <v>37</v>
      </c>
      <c r="G235" s="359">
        <v>2</v>
      </c>
      <c r="H235" s="359"/>
      <c r="I235" s="359">
        <f t="shared" ref="I235:I236" si="239">J235+K235+L235</f>
        <v>39</v>
      </c>
      <c r="J235" s="359">
        <v>37</v>
      </c>
      <c r="K235" s="359">
        <v>2</v>
      </c>
      <c r="L235" s="359"/>
      <c r="M235" s="359">
        <f t="shared" ref="M235:M236" si="240">N235+O235+P235</f>
        <v>39</v>
      </c>
      <c r="N235" s="359">
        <v>37</v>
      </c>
      <c r="O235" s="359">
        <v>2</v>
      </c>
      <c r="P235" s="359"/>
      <c r="Q235" s="359">
        <f t="shared" ref="Q235:Q236" si="241">R235+S235+T235</f>
        <v>39</v>
      </c>
      <c r="R235" s="359">
        <v>37</v>
      </c>
      <c r="S235" s="359">
        <v>2</v>
      </c>
      <c r="T235" s="359"/>
    </row>
    <row r="236" spans="1:20" s="363" customFormat="1" ht="23.45" customHeight="1" outlineLevel="1">
      <c r="A236" s="246"/>
      <c r="B236" s="365" t="s">
        <v>354</v>
      </c>
      <c r="C236" s="255" t="s">
        <v>354</v>
      </c>
      <c r="D236" s="258" t="s">
        <v>18</v>
      </c>
      <c r="E236" s="359">
        <f t="shared" si="238"/>
        <v>5</v>
      </c>
      <c r="F236" s="359">
        <v>5</v>
      </c>
      <c r="G236" s="359"/>
      <c r="H236" s="359"/>
      <c r="I236" s="359">
        <f t="shared" si="239"/>
        <v>5</v>
      </c>
      <c r="J236" s="359">
        <v>5</v>
      </c>
      <c r="K236" s="359"/>
      <c r="L236" s="359"/>
      <c r="M236" s="359">
        <f t="shared" si="240"/>
        <v>5</v>
      </c>
      <c r="N236" s="359">
        <v>5</v>
      </c>
      <c r="O236" s="359"/>
      <c r="P236" s="359"/>
      <c r="Q236" s="359">
        <f t="shared" si="241"/>
        <v>5</v>
      </c>
      <c r="R236" s="359">
        <v>5</v>
      </c>
      <c r="S236" s="359"/>
      <c r="T236" s="359"/>
    </row>
    <row r="237" spans="1:20" s="363" customFormat="1" ht="38.25" customHeight="1" outlineLevel="1">
      <c r="A237" s="246"/>
      <c r="B237" s="255" t="s">
        <v>567</v>
      </c>
      <c r="C237" s="255" t="s">
        <v>585</v>
      </c>
      <c r="D237" s="256" t="s">
        <v>420</v>
      </c>
      <c r="E237" s="257">
        <f>F237+G237+H237</f>
        <v>1650</v>
      </c>
      <c r="F237" s="257">
        <v>400</v>
      </c>
      <c r="G237" s="257">
        <v>1250</v>
      </c>
      <c r="H237" s="257">
        <v>0</v>
      </c>
      <c r="I237" s="257">
        <f>J237+K237+L237</f>
        <v>1650</v>
      </c>
      <c r="J237" s="257">
        <v>400</v>
      </c>
      <c r="K237" s="257">
        <v>1250</v>
      </c>
      <c r="L237" s="257">
        <v>0</v>
      </c>
      <c r="M237" s="257">
        <f>N237+O237+P237</f>
        <v>1650</v>
      </c>
      <c r="N237" s="257">
        <v>400</v>
      </c>
      <c r="O237" s="257">
        <v>1250</v>
      </c>
      <c r="P237" s="257">
        <v>0</v>
      </c>
      <c r="Q237" s="257">
        <f>R237+S237+T237</f>
        <v>1650</v>
      </c>
      <c r="R237" s="257">
        <v>400</v>
      </c>
      <c r="S237" s="257">
        <v>1250</v>
      </c>
      <c r="T237" s="257">
        <v>0</v>
      </c>
    </row>
    <row r="238" spans="1:20" s="363" customFormat="1" ht="28.5" customHeight="1" outlineLevel="1">
      <c r="A238" s="246"/>
      <c r="B238" s="365" t="s">
        <v>354</v>
      </c>
      <c r="C238" s="255" t="s">
        <v>354</v>
      </c>
      <c r="D238" s="258" t="s">
        <v>16</v>
      </c>
      <c r="E238" s="359">
        <f>F238+G238+H238</f>
        <v>272</v>
      </c>
      <c r="F238" s="359">
        <f t="shared" ref="F238:H238" si="242">F239+F240</f>
        <v>43</v>
      </c>
      <c r="G238" s="359">
        <f t="shared" si="242"/>
        <v>229</v>
      </c>
      <c r="H238" s="359">
        <f t="shared" si="242"/>
        <v>0</v>
      </c>
      <c r="I238" s="359">
        <f>J238+K238+L238</f>
        <v>272</v>
      </c>
      <c r="J238" s="359">
        <f t="shared" ref="J238:L238" si="243">J239+J240</f>
        <v>43</v>
      </c>
      <c r="K238" s="359">
        <f t="shared" si="243"/>
        <v>229</v>
      </c>
      <c r="L238" s="359">
        <f t="shared" si="243"/>
        <v>0</v>
      </c>
      <c r="M238" s="359">
        <f>N238+O238+P238</f>
        <v>272</v>
      </c>
      <c r="N238" s="359">
        <f t="shared" ref="N238:P238" si="244">N239+N240</f>
        <v>43</v>
      </c>
      <c r="O238" s="359">
        <f t="shared" si="244"/>
        <v>229</v>
      </c>
      <c r="P238" s="359">
        <f t="shared" si="244"/>
        <v>0</v>
      </c>
      <c r="Q238" s="359">
        <f>R238+S238+T238</f>
        <v>272</v>
      </c>
      <c r="R238" s="359">
        <f t="shared" ref="R238:T238" si="245">R239+R240</f>
        <v>43</v>
      </c>
      <c r="S238" s="359">
        <f t="shared" si="245"/>
        <v>229</v>
      </c>
      <c r="T238" s="359">
        <f t="shared" si="245"/>
        <v>0</v>
      </c>
    </row>
    <row r="239" spans="1:20" s="363" customFormat="1" ht="28.5" customHeight="1" outlineLevel="1">
      <c r="A239" s="246"/>
      <c r="B239" s="365" t="s">
        <v>354</v>
      </c>
      <c r="C239" s="255" t="s">
        <v>354</v>
      </c>
      <c r="D239" s="258" t="s">
        <v>17</v>
      </c>
      <c r="E239" s="359">
        <f t="shared" ref="E239:E240" si="246">F239+G239+H239</f>
        <v>172</v>
      </c>
      <c r="F239" s="359">
        <v>43</v>
      </c>
      <c r="G239" s="359">
        <v>129</v>
      </c>
      <c r="H239" s="359"/>
      <c r="I239" s="359">
        <f t="shared" ref="I239:I240" si="247">J239+K239+L239</f>
        <v>172</v>
      </c>
      <c r="J239" s="359">
        <v>43</v>
      </c>
      <c r="K239" s="359">
        <v>129</v>
      </c>
      <c r="L239" s="359"/>
      <c r="M239" s="359">
        <f t="shared" ref="M239:M240" si="248">N239+O239+P239</f>
        <v>172</v>
      </c>
      <c r="N239" s="359">
        <v>43</v>
      </c>
      <c r="O239" s="359">
        <v>129</v>
      </c>
      <c r="P239" s="359"/>
      <c r="Q239" s="359">
        <f t="shared" ref="Q239:Q240" si="249">R239+S239+T239</f>
        <v>172</v>
      </c>
      <c r="R239" s="359">
        <v>43</v>
      </c>
      <c r="S239" s="359">
        <v>129</v>
      </c>
      <c r="T239" s="359"/>
    </row>
    <row r="240" spans="1:20" s="363" customFormat="1" ht="23.45" customHeight="1" outlineLevel="1">
      <c r="A240" s="246"/>
      <c r="B240" s="365" t="s">
        <v>354</v>
      </c>
      <c r="C240" s="255" t="s">
        <v>354</v>
      </c>
      <c r="D240" s="258" t="s">
        <v>18</v>
      </c>
      <c r="E240" s="359">
        <f t="shared" si="246"/>
        <v>100</v>
      </c>
      <c r="F240" s="359"/>
      <c r="G240" s="359">
        <v>100</v>
      </c>
      <c r="H240" s="359"/>
      <c r="I240" s="359">
        <f t="shared" si="247"/>
        <v>100</v>
      </c>
      <c r="J240" s="359"/>
      <c r="K240" s="359">
        <v>100</v>
      </c>
      <c r="L240" s="359"/>
      <c r="M240" s="359">
        <f t="shared" si="248"/>
        <v>100</v>
      </c>
      <c r="N240" s="359"/>
      <c r="O240" s="359">
        <v>100</v>
      </c>
      <c r="P240" s="359"/>
      <c r="Q240" s="359">
        <f t="shared" si="249"/>
        <v>100</v>
      </c>
      <c r="R240" s="359"/>
      <c r="S240" s="359">
        <v>100</v>
      </c>
      <c r="T240" s="359"/>
    </row>
    <row r="241" spans="1:20" s="363" customFormat="1" ht="70.5" customHeight="1" outlineLevel="1">
      <c r="A241" s="246"/>
      <c r="B241" s="255" t="s">
        <v>568</v>
      </c>
      <c r="C241" s="255" t="s">
        <v>586</v>
      </c>
      <c r="D241" s="256" t="s">
        <v>421</v>
      </c>
      <c r="E241" s="257">
        <f>F241+G241+H241</f>
        <v>1599</v>
      </c>
      <c r="F241" s="257">
        <f>1460+125</f>
        <v>1585</v>
      </c>
      <c r="G241" s="257">
        <v>14</v>
      </c>
      <c r="H241" s="257">
        <v>0</v>
      </c>
      <c r="I241" s="257">
        <f>J241+K241+L241</f>
        <v>1474</v>
      </c>
      <c r="J241" s="257">
        <f>1460</f>
        <v>1460</v>
      </c>
      <c r="K241" s="257">
        <v>14</v>
      </c>
      <c r="L241" s="257">
        <v>0</v>
      </c>
      <c r="M241" s="257">
        <f>N241+O241+P241</f>
        <v>1474</v>
      </c>
      <c r="N241" s="257">
        <v>1460</v>
      </c>
      <c r="O241" s="257">
        <v>14</v>
      </c>
      <c r="P241" s="257">
        <v>0</v>
      </c>
      <c r="Q241" s="257">
        <f>R241+S241+T241</f>
        <v>1474</v>
      </c>
      <c r="R241" s="257">
        <v>1460</v>
      </c>
      <c r="S241" s="257">
        <v>14</v>
      </c>
      <c r="T241" s="257">
        <v>0</v>
      </c>
    </row>
    <row r="242" spans="1:20" s="363" customFormat="1" ht="28.5" customHeight="1" outlineLevel="1">
      <c r="A242" s="246"/>
      <c r="B242" s="365" t="s">
        <v>354</v>
      </c>
      <c r="C242" s="255" t="s">
        <v>354</v>
      </c>
      <c r="D242" s="258" t="s">
        <v>16</v>
      </c>
      <c r="E242" s="359">
        <f>F242+G242+H242</f>
        <v>191</v>
      </c>
      <c r="F242" s="359">
        <f t="shared" ref="F242:H242" si="250">F243+F244</f>
        <v>191</v>
      </c>
      <c r="G242" s="359">
        <f t="shared" si="250"/>
        <v>0</v>
      </c>
      <c r="H242" s="359">
        <f t="shared" si="250"/>
        <v>0</v>
      </c>
      <c r="I242" s="359">
        <f>J242+K242+L242</f>
        <v>191</v>
      </c>
      <c r="J242" s="359">
        <f t="shared" ref="J242:L242" si="251">J243+J244</f>
        <v>191</v>
      </c>
      <c r="K242" s="359">
        <f t="shared" si="251"/>
        <v>0</v>
      </c>
      <c r="L242" s="359">
        <f t="shared" si="251"/>
        <v>0</v>
      </c>
      <c r="M242" s="359">
        <f>N242+O242+P242</f>
        <v>191</v>
      </c>
      <c r="N242" s="359">
        <f t="shared" ref="N242:P242" si="252">N243+N244</f>
        <v>191</v>
      </c>
      <c r="O242" s="359">
        <f t="shared" si="252"/>
        <v>0</v>
      </c>
      <c r="P242" s="359">
        <f t="shared" si="252"/>
        <v>0</v>
      </c>
      <c r="Q242" s="359">
        <f>R242+S242+T242</f>
        <v>191</v>
      </c>
      <c r="R242" s="359">
        <f t="shared" ref="R242:T242" si="253">R243+R244</f>
        <v>191</v>
      </c>
      <c r="S242" s="359">
        <f t="shared" si="253"/>
        <v>0</v>
      </c>
      <c r="T242" s="359">
        <f t="shared" si="253"/>
        <v>0</v>
      </c>
    </row>
    <row r="243" spans="1:20" s="363" customFormat="1" ht="28.5" customHeight="1" outlineLevel="1">
      <c r="A243" s="246"/>
      <c r="B243" s="365" t="s">
        <v>354</v>
      </c>
      <c r="C243" s="255" t="s">
        <v>354</v>
      </c>
      <c r="D243" s="258" t="s">
        <v>17</v>
      </c>
      <c r="E243" s="359">
        <f t="shared" ref="E243:E244" si="254">F243+G243+H243</f>
        <v>178</v>
      </c>
      <c r="F243" s="359">
        <v>178</v>
      </c>
      <c r="G243" s="359"/>
      <c r="H243" s="359"/>
      <c r="I243" s="359">
        <f t="shared" ref="I243:I244" si="255">J243+K243+L243</f>
        <v>178</v>
      </c>
      <c r="J243" s="359">
        <v>178</v>
      </c>
      <c r="K243" s="359"/>
      <c r="L243" s="359"/>
      <c r="M243" s="359">
        <f t="shared" ref="M243:M244" si="256">N243+O243+P243</f>
        <v>178</v>
      </c>
      <c r="N243" s="359">
        <v>178</v>
      </c>
      <c r="O243" s="359"/>
      <c r="P243" s="359"/>
      <c r="Q243" s="359">
        <f t="shared" ref="Q243:Q244" si="257">R243+S243+T243</f>
        <v>178</v>
      </c>
      <c r="R243" s="359">
        <v>178</v>
      </c>
      <c r="S243" s="359"/>
      <c r="T243" s="359"/>
    </row>
    <row r="244" spans="1:20" s="363" customFormat="1" ht="23.45" customHeight="1" outlineLevel="1">
      <c r="A244" s="246"/>
      <c r="B244" s="365" t="s">
        <v>354</v>
      </c>
      <c r="C244" s="255" t="s">
        <v>354</v>
      </c>
      <c r="D244" s="258" t="s">
        <v>18</v>
      </c>
      <c r="E244" s="359">
        <f t="shared" si="254"/>
        <v>13</v>
      </c>
      <c r="F244" s="359">
        <v>13</v>
      </c>
      <c r="G244" s="359"/>
      <c r="H244" s="359"/>
      <c r="I244" s="359">
        <f t="shared" si="255"/>
        <v>13</v>
      </c>
      <c r="J244" s="359">
        <v>13</v>
      </c>
      <c r="K244" s="359"/>
      <c r="L244" s="359"/>
      <c r="M244" s="359">
        <f t="shared" si="256"/>
        <v>13</v>
      </c>
      <c r="N244" s="359">
        <v>13</v>
      </c>
      <c r="O244" s="359"/>
      <c r="P244" s="359"/>
      <c r="Q244" s="359">
        <f t="shared" si="257"/>
        <v>13</v>
      </c>
      <c r="R244" s="359">
        <v>13</v>
      </c>
      <c r="S244" s="359"/>
      <c r="T244" s="359"/>
    </row>
    <row r="245" spans="1:20" s="363" customFormat="1" ht="60" customHeight="1" outlineLevel="1">
      <c r="A245" s="246"/>
      <c r="B245" s="255" t="s">
        <v>569</v>
      </c>
      <c r="C245" s="255" t="s">
        <v>587</v>
      </c>
      <c r="D245" s="256" t="s">
        <v>422</v>
      </c>
      <c r="E245" s="257">
        <f>F245+G245+H245</f>
        <v>1645</v>
      </c>
      <c r="F245" s="257">
        <f>1195+250</f>
        <v>1445</v>
      </c>
      <c r="G245" s="257">
        <v>200</v>
      </c>
      <c r="H245" s="257">
        <v>0</v>
      </c>
      <c r="I245" s="257">
        <f>J245+K245+L245</f>
        <v>1645</v>
      </c>
      <c r="J245" s="257">
        <f>1195+250</f>
        <v>1445</v>
      </c>
      <c r="K245" s="257">
        <v>200</v>
      </c>
      <c r="L245" s="257">
        <v>0</v>
      </c>
      <c r="M245" s="257">
        <f>N245+O245+P245</f>
        <v>1645</v>
      </c>
      <c r="N245" s="257">
        <f>1195+250</f>
        <v>1445</v>
      </c>
      <c r="O245" s="257">
        <v>200</v>
      </c>
      <c r="P245" s="257">
        <v>0</v>
      </c>
      <c r="Q245" s="257">
        <f>R245+S245+T245</f>
        <v>1645</v>
      </c>
      <c r="R245" s="257">
        <f>1195+250</f>
        <v>1445</v>
      </c>
      <c r="S245" s="257">
        <v>200</v>
      </c>
      <c r="T245" s="257">
        <v>0</v>
      </c>
    </row>
    <row r="246" spans="1:20" s="363" customFormat="1" ht="28.5" customHeight="1" outlineLevel="1">
      <c r="A246" s="246"/>
      <c r="B246" s="365" t="s">
        <v>354</v>
      </c>
      <c r="C246" s="255" t="s">
        <v>354</v>
      </c>
      <c r="D246" s="258" t="s">
        <v>16</v>
      </c>
      <c r="E246" s="359">
        <f>F246+G246+H246</f>
        <v>311</v>
      </c>
      <c r="F246" s="359">
        <f t="shared" ref="F246:H246" si="258">F247+F248</f>
        <v>286</v>
      </c>
      <c r="G246" s="359">
        <v>25</v>
      </c>
      <c r="H246" s="359">
        <f t="shared" si="258"/>
        <v>0</v>
      </c>
      <c r="I246" s="359">
        <f>J246+K246+L246</f>
        <v>311</v>
      </c>
      <c r="J246" s="359">
        <f t="shared" ref="J246" si="259">J247+J248</f>
        <v>286</v>
      </c>
      <c r="K246" s="359">
        <v>25</v>
      </c>
      <c r="L246" s="359">
        <f t="shared" ref="L246" si="260">L247+L248</f>
        <v>0</v>
      </c>
      <c r="M246" s="359">
        <f>N246+O246+P246</f>
        <v>311</v>
      </c>
      <c r="N246" s="359">
        <f t="shared" ref="N246" si="261">N247+N248</f>
        <v>286</v>
      </c>
      <c r="O246" s="359">
        <v>25</v>
      </c>
      <c r="P246" s="359">
        <f t="shared" ref="P246" si="262">P247+P248</f>
        <v>0</v>
      </c>
      <c r="Q246" s="359">
        <f>R246+S246+T246</f>
        <v>311</v>
      </c>
      <c r="R246" s="359">
        <f t="shared" ref="R246" si="263">R247+R248</f>
        <v>286</v>
      </c>
      <c r="S246" s="359">
        <v>25</v>
      </c>
      <c r="T246" s="359">
        <f t="shared" ref="T246" si="264">T247+T248</f>
        <v>0</v>
      </c>
    </row>
    <row r="247" spans="1:20" s="363" customFormat="1" ht="28.5" customHeight="1" outlineLevel="1">
      <c r="A247" s="246"/>
      <c r="B247" s="365" t="s">
        <v>354</v>
      </c>
      <c r="C247" s="255" t="s">
        <v>354</v>
      </c>
      <c r="D247" s="258" t="s">
        <v>17</v>
      </c>
      <c r="E247" s="359">
        <f t="shared" ref="E247:E248" si="265">F247+G247+H247</f>
        <v>293</v>
      </c>
      <c r="F247" s="359">
        <v>268</v>
      </c>
      <c r="G247" s="359">
        <v>25</v>
      </c>
      <c r="H247" s="359"/>
      <c r="I247" s="359">
        <f t="shared" ref="I247:I248" si="266">J247+K247+L247</f>
        <v>293</v>
      </c>
      <c r="J247" s="359">
        <v>268</v>
      </c>
      <c r="K247" s="359">
        <v>25</v>
      </c>
      <c r="L247" s="359"/>
      <c r="M247" s="359">
        <f t="shared" ref="M247:M248" si="267">N247+O247+P247</f>
        <v>293</v>
      </c>
      <c r="N247" s="359">
        <v>268</v>
      </c>
      <c r="O247" s="359">
        <v>25</v>
      </c>
      <c r="P247" s="359"/>
      <c r="Q247" s="359">
        <f t="shared" ref="Q247:Q248" si="268">R247+S247+T247</f>
        <v>293</v>
      </c>
      <c r="R247" s="359">
        <v>268</v>
      </c>
      <c r="S247" s="359">
        <v>25</v>
      </c>
      <c r="T247" s="359"/>
    </row>
    <row r="248" spans="1:20" s="363" customFormat="1" ht="23.45" customHeight="1" outlineLevel="1">
      <c r="A248" s="246"/>
      <c r="B248" s="365" t="s">
        <v>354</v>
      </c>
      <c r="C248" s="255" t="s">
        <v>354</v>
      </c>
      <c r="D248" s="258" t="s">
        <v>18</v>
      </c>
      <c r="E248" s="359">
        <f t="shared" si="265"/>
        <v>18</v>
      </c>
      <c r="F248" s="359">
        <v>18</v>
      </c>
      <c r="G248" s="359"/>
      <c r="H248" s="359"/>
      <c r="I248" s="359">
        <f t="shared" si="266"/>
        <v>18</v>
      </c>
      <c r="J248" s="359">
        <v>18</v>
      </c>
      <c r="K248" s="359"/>
      <c r="L248" s="359"/>
      <c r="M248" s="359">
        <f t="shared" si="267"/>
        <v>18</v>
      </c>
      <c r="N248" s="359">
        <v>18</v>
      </c>
      <c r="O248" s="359"/>
      <c r="P248" s="359"/>
      <c r="Q248" s="359">
        <f t="shared" si="268"/>
        <v>18</v>
      </c>
      <c r="R248" s="359">
        <v>18</v>
      </c>
      <c r="S248" s="359"/>
      <c r="T248" s="359"/>
    </row>
    <row r="249" spans="1:20" s="363" customFormat="1" ht="50.25" customHeight="1" outlineLevel="1">
      <c r="A249" s="246"/>
      <c r="B249" s="255" t="s">
        <v>570</v>
      </c>
      <c r="C249" s="255" t="s">
        <v>582</v>
      </c>
      <c r="D249" s="256" t="s">
        <v>423</v>
      </c>
      <c r="E249" s="257">
        <f>F249+G249+H249</f>
        <v>915</v>
      </c>
      <c r="F249" s="257">
        <v>700</v>
      </c>
      <c r="G249" s="257">
        <v>215</v>
      </c>
      <c r="H249" s="257">
        <v>0</v>
      </c>
      <c r="I249" s="257">
        <f>J249+K249+L249</f>
        <v>915</v>
      </c>
      <c r="J249" s="257">
        <v>700</v>
      </c>
      <c r="K249" s="257">
        <v>215</v>
      </c>
      <c r="L249" s="257">
        <v>0</v>
      </c>
      <c r="M249" s="257">
        <f>N249+O249+P249</f>
        <v>915</v>
      </c>
      <c r="N249" s="257">
        <v>700</v>
      </c>
      <c r="O249" s="257">
        <v>215</v>
      </c>
      <c r="P249" s="257">
        <v>0</v>
      </c>
      <c r="Q249" s="257">
        <f>R249+S249+T249</f>
        <v>915</v>
      </c>
      <c r="R249" s="257">
        <v>700</v>
      </c>
      <c r="S249" s="257">
        <v>215</v>
      </c>
      <c r="T249" s="257">
        <v>0</v>
      </c>
    </row>
    <row r="250" spans="1:20" s="363" customFormat="1" ht="28.5" customHeight="1" outlineLevel="1">
      <c r="A250" s="246"/>
      <c r="B250" s="365" t="s">
        <v>354</v>
      </c>
      <c r="C250" s="255" t="s">
        <v>354</v>
      </c>
      <c r="D250" s="258" t="s">
        <v>16</v>
      </c>
      <c r="E250" s="359">
        <f>F250+G250+H250</f>
        <v>91</v>
      </c>
      <c r="F250" s="359">
        <f t="shared" ref="F250:H250" si="269">F251+F252</f>
        <v>80</v>
      </c>
      <c r="G250" s="359">
        <f t="shared" si="269"/>
        <v>11</v>
      </c>
      <c r="H250" s="359">
        <f t="shared" si="269"/>
        <v>0</v>
      </c>
      <c r="I250" s="359">
        <f>J250+K250+L250</f>
        <v>91</v>
      </c>
      <c r="J250" s="359">
        <f t="shared" ref="J250:L250" si="270">J251+J252</f>
        <v>80</v>
      </c>
      <c r="K250" s="359">
        <f t="shared" si="270"/>
        <v>11</v>
      </c>
      <c r="L250" s="359">
        <f t="shared" si="270"/>
        <v>0</v>
      </c>
      <c r="M250" s="359">
        <f>N250+O250+P250</f>
        <v>91</v>
      </c>
      <c r="N250" s="359">
        <f t="shared" ref="N250:P250" si="271">N251+N252</f>
        <v>80</v>
      </c>
      <c r="O250" s="359">
        <f t="shared" si="271"/>
        <v>11</v>
      </c>
      <c r="P250" s="359">
        <f t="shared" si="271"/>
        <v>0</v>
      </c>
      <c r="Q250" s="359">
        <f>R250+S250+T250</f>
        <v>91</v>
      </c>
      <c r="R250" s="359">
        <f t="shared" ref="R250:T250" si="272">R251+R252</f>
        <v>80</v>
      </c>
      <c r="S250" s="359">
        <f t="shared" si="272"/>
        <v>11</v>
      </c>
      <c r="T250" s="359">
        <f t="shared" si="272"/>
        <v>0</v>
      </c>
    </row>
    <row r="251" spans="1:20" s="363" customFormat="1" ht="28.5" customHeight="1" outlineLevel="1">
      <c r="A251" s="246"/>
      <c r="B251" s="365" t="s">
        <v>354</v>
      </c>
      <c r="C251" s="255" t="s">
        <v>354</v>
      </c>
      <c r="D251" s="258" t="s">
        <v>17</v>
      </c>
      <c r="E251" s="359">
        <f t="shared" ref="E251:E252" si="273">F251+G251+H251</f>
        <v>67</v>
      </c>
      <c r="F251" s="359">
        <v>63</v>
      </c>
      <c r="G251" s="359">
        <v>4</v>
      </c>
      <c r="H251" s="359"/>
      <c r="I251" s="359">
        <f t="shared" ref="I251:I252" si="274">J251+K251+L251</f>
        <v>67</v>
      </c>
      <c r="J251" s="359">
        <v>63</v>
      </c>
      <c r="K251" s="359">
        <v>4</v>
      </c>
      <c r="L251" s="359"/>
      <c r="M251" s="359">
        <f t="shared" ref="M251:M252" si="275">N251+O251+P251</f>
        <v>67</v>
      </c>
      <c r="N251" s="359">
        <v>63</v>
      </c>
      <c r="O251" s="359">
        <v>4</v>
      </c>
      <c r="P251" s="359"/>
      <c r="Q251" s="359">
        <f t="shared" ref="Q251:Q252" si="276">R251+S251+T251</f>
        <v>67</v>
      </c>
      <c r="R251" s="359">
        <v>63</v>
      </c>
      <c r="S251" s="359">
        <v>4</v>
      </c>
      <c r="T251" s="359"/>
    </row>
    <row r="252" spans="1:20" s="363" customFormat="1" ht="23.45" customHeight="1" outlineLevel="1">
      <c r="A252" s="246"/>
      <c r="B252" s="365" t="s">
        <v>354</v>
      </c>
      <c r="C252" s="255" t="s">
        <v>354</v>
      </c>
      <c r="D252" s="258" t="s">
        <v>18</v>
      </c>
      <c r="E252" s="359">
        <f t="shared" si="273"/>
        <v>24</v>
      </c>
      <c r="F252" s="359">
        <v>17</v>
      </c>
      <c r="G252" s="359">
        <v>7</v>
      </c>
      <c r="H252" s="359"/>
      <c r="I252" s="359">
        <f t="shared" si="274"/>
        <v>24</v>
      </c>
      <c r="J252" s="359">
        <v>17</v>
      </c>
      <c r="K252" s="359">
        <v>7</v>
      </c>
      <c r="L252" s="359"/>
      <c r="M252" s="359">
        <f t="shared" si="275"/>
        <v>24</v>
      </c>
      <c r="N252" s="359">
        <v>17</v>
      </c>
      <c r="O252" s="359">
        <v>7</v>
      </c>
      <c r="P252" s="359"/>
      <c r="Q252" s="359">
        <f t="shared" si="276"/>
        <v>24</v>
      </c>
      <c r="R252" s="359">
        <v>17</v>
      </c>
      <c r="S252" s="359">
        <v>7</v>
      </c>
      <c r="T252" s="359"/>
    </row>
    <row r="253" spans="1:20" s="363" customFormat="1" ht="50.25" customHeight="1" outlineLevel="1">
      <c r="A253" s="246"/>
      <c r="B253" s="255" t="s">
        <v>571</v>
      </c>
      <c r="C253" s="255" t="s">
        <v>588</v>
      </c>
      <c r="D253" s="256" t="s">
        <v>424</v>
      </c>
      <c r="E253" s="257">
        <f>F253+G253+H253</f>
        <v>135</v>
      </c>
      <c r="F253" s="257">
        <f>130+5</f>
        <v>135</v>
      </c>
      <c r="G253" s="257">
        <v>0</v>
      </c>
      <c r="H253" s="257">
        <v>0</v>
      </c>
      <c r="I253" s="257">
        <f>J253+K253+L253</f>
        <v>135</v>
      </c>
      <c r="J253" s="257">
        <f>130+5</f>
        <v>135</v>
      </c>
      <c r="K253" s="257">
        <v>0</v>
      </c>
      <c r="L253" s="257">
        <v>0</v>
      </c>
      <c r="M253" s="257">
        <f>N253+O253+P253</f>
        <v>135</v>
      </c>
      <c r="N253" s="257">
        <f>130+5</f>
        <v>135</v>
      </c>
      <c r="O253" s="257">
        <v>0</v>
      </c>
      <c r="P253" s="257">
        <v>0</v>
      </c>
      <c r="Q253" s="257">
        <f>R253+S253+T253</f>
        <v>135</v>
      </c>
      <c r="R253" s="257">
        <f>130+5</f>
        <v>135</v>
      </c>
      <c r="S253" s="257">
        <v>0</v>
      </c>
      <c r="T253" s="257">
        <v>0</v>
      </c>
    </row>
    <row r="254" spans="1:20" s="363" customFormat="1" ht="28.5" customHeight="1" outlineLevel="1">
      <c r="A254" s="246"/>
      <c r="B254" s="365" t="s">
        <v>354</v>
      </c>
      <c r="C254" s="255" t="s">
        <v>354</v>
      </c>
      <c r="D254" s="258" t="s">
        <v>16</v>
      </c>
      <c r="E254" s="359">
        <f>F254+G254+H254</f>
        <v>24</v>
      </c>
      <c r="F254" s="359">
        <f t="shared" ref="F254:H254" si="277">F255+F256</f>
        <v>24</v>
      </c>
      <c r="G254" s="359">
        <f t="shared" si="277"/>
        <v>0</v>
      </c>
      <c r="H254" s="359">
        <f t="shared" si="277"/>
        <v>0</v>
      </c>
      <c r="I254" s="359">
        <f>J254+K254+L254</f>
        <v>24</v>
      </c>
      <c r="J254" s="359">
        <f t="shared" ref="J254:L254" si="278">J255+J256</f>
        <v>24</v>
      </c>
      <c r="K254" s="359">
        <f t="shared" si="278"/>
        <v>0</v>
      </c>
      <c r="L254" s="359">
        <f t="shared" si="278"/>
        <v>0</v>
      </c>
      <c r="M254" s="359">
        <f>N254+O254+P254</f>
        <v>24</v>
      </c>
      <c r="N254" s="359">
        <f t="shared" ref="N254:P254" si="279">N255+N256</f>
        <v>24</v>
      </c>
      <c r="O254" s="359">
        <f t="shared" si="279"/>
        <v>0</v>
      </c>
      <c r="P254" s="359">
        <f t="shared" si="279"/>
        <v>0</v>
      </c>
      <c r="Q254" s="359">
        <f>R254+S254+T254</f>
        <v>24</v>
      </c>
      <c r="R254" s="359">
        <f t="shared" ref="R254:T254" si="280">R255+R256</f>
        <v>24</v>
      </c>
      <c r="S254" s="359">
        <f t="shared" si="280"/>
        <v>0</v>
      </c>
      <c r="T254" s="359">
        <f t="shared" si="280"/>
        <v>0</v>
      </c>
    </row>
    <row r="255" spans="1:20" s="363" customFormat="1" ht="28.5" customHeight="1" outlineLevel="1">
      <c r="A255" s="246"/>
      <c r="B255" s="365" t="s">
        <v>354</v>
      </c>
      <c r="C255" s="255" t="s">
        <v>354</v>
      </c>
      <c r="D255" s="258" t="s">
        <v>17</v>
      </c>
      <c r="E255" s="359">
        <f t="shared" ref="E255:E256" si="281">F255+G255+H255</f>
        <v>19</v>
      </c>
      <c r="F255" s="359">
        <v>19</v>
      </c>
      <c r="G255" s="359">
        <v>0</v>
      </c>
      <c r="H255" s="359"/>
      <c r="I255" s="359">
        <f t="shared" ref="I255:I256" si="282">J255+K255+L255</f>
        <v>19</v>
      </c>
      <c r="J255" s="359">
        <v>19</v>
      </c>
      <c r="K255" s="359">
        <v>0</v>
      </c>
      <c r="L255" s="359"/>
      <c r="M255" s="359">
        <f t="shared" ref="M255:M256" si="283">N255+O255+P255</f>
        <v>19</v>
      </c>
      <c r="N255" s="359">
        <v>19</v>
      </c>
      <c r="O255" s="359">
        <v>0</v>
      </c>
      <c r="P255" s="359"/>
      <c r="Q255" s="359">
        <f t="shared" ref="Q255:Q256" si="284">R255+S255+T255</f>
        <v>19</v>
      </c>
      <c r="R255" s="359">
        <v>19</v>
      </c>
      <c r="S255" s="359">
        <v>0</v>
      </c>
      <c r="T255" s="359"/>
    </row>
    <row r="256" spans="1:20" s="363" customFormat="1" ht="23.45" customHeight="1" outlineLevel="1">
      <c r="A256" s="246"/>
      <c r="B256" s="365" t="s">
        <v>354</v>
      </c>
      <c r="C256" s="255" t="s">
        <v>354</v>
      </c>
      <c r="D256" s="258" t="s">
        <v>18</v>
      </c>
      <c r="E256" s="359">
        <f t="shared" si="281"/>
        <v>5</v>
      </c>
      <c r="F256" s="359">
        <v>5</v>
      </c>
      <c r="G256" s="359">
        <v>0</v>
      </c>
      <c r="H256" s="359"/>
      <c r="I256" s="359">
        <f t="shared" si="282"/>
        <v>5</v>
      </c>
      <c r="J256" s="359">
        <v>5</v>
      </c>
      <c r="K256" s="359">
        <v>0</v>
      </c>
      <c r="L256" s="359"/>
      <c r="M256" s="359">
        <f t="shared" si="283"/>
        <v>5</v>
      </c>
      <c r="N256" s="359">
        <v>5</v>
      </c>
      <c r="O256" s="359">
        <v>0</v>
      </c>
      <c r="P256" s="359"/>
      <c r="Q256" s="359">
        <f t="shared" si="284"/>
        <v>5</v>
      </c>
      <c r="R256" s="359">
        <v>5</v>
      </c>
      <c r="S256" s="359">
        <v>0</v>
      </c>
      <c r="T256" s="359"/>
    </row>
    <row r="257" spans="1:20" s="363" customFormat="1" ht="52.5" customHeight="1" outlineLevel="1">
      <c r="A257" s="246"/>
      <c r="B257" s="255" t="s">
        <v>579</v>
      </c>
      <c r="C257" s="255" t="s">
        <v>589</v>
      </c>
      <c r="D257" s="256" t="s">
        <v>425</v>
      </c>
      <c r="E257" s="257">
        <f>F257+G257+H257</f>
        <v>250</v>
      </c>
      <c r="F257" s="257">
        <f>240+9</f>
        <v>249</v>
      </c>
      <c r="G257" s="257">
        <v>1</v>
      </c>
      <c r="H257" s="257">
        <v>0</v>
      </c>
      <c r="I257" s="257">
        <f>J257+K257+L257</f>
        <v>248</v>
      </c>
      <c r="J257" s="257">
        <f>240+7</f>
        <v>247</v>
      </c>
      <c r="K257" s="257">
        <v>1</v>
      </c>
      <c r="L257" s="257">
        <v>0</v>
      </c>
      <c r="M257" s="257">
        <f>N257+O257+P257</f>
        <v>248</v>
      </c>
      <c r="N257" s="257">
        <f>240+7</f>
        <v>247</v>
      </c>
      <c r="O257" s="257">
        <v>1</v>
      </c>
      <c r="P257" s="257">
        <v>0</v>
      </c>
      <c r="Q257" s="257">
        <f>R257+S257+T257</f>
        <v>248</v>
      </c>
      <c r="R257" s="257">
        <f>240+7</f>
        <v>247</v>
      </c>
      <c r="S257" s="257">
        <v>1</v>
      </c>
      <c r="T257" s="257">
        <v>0</v>
      </c>
    </row>
    <row r="258" spans="1:20" s="363" customFormat="1" ht="28.5" customHeight="1" outlineLevel="1">
      <c r="A258" s="246"/>
      <c r="B258" s="365" t="s">
        <v>354</v>
      </c>
      <c r="C258" s="255" t="s">
        <v>354</v>
      </c>
      <c r="D258" s="258" t="s">
        <v>16</v>
      </c>
      <c r="E258" s="359">
        <f>F258+G258+H258</f>
        <v>71</v>
      </c>
      <c r="F258" s="359">
        <f t="shared" ref="F258:H258" si="285">F259+F260</f>
        <v>71</v>
      </c>
      <c r="G258" s="359">
        <f t="shared" si="285"/>
        <v>0</v>
      </c>
      <c r="H258" s="359">
        <f t="shared" si="285"/>
        <v>0</v>
      </c>
      <c r="I258" s="359">
        <f>J258+K258+L258</f>
        <v>71</v>
      </c>
      <c r="J258" s="359">
        <f t="shared" ref="J258:L258" si="286">J259+J260</f>
        <v>71</v>
      </c>
      <c r="K258" s="359">
        <f t="shared" si="286"/>
        <v>0</v>
      </c>
      <c r="L258" s="359">
        <f t="shared" si="286"/>
        <v>0</v>
      </c>
      <c r="M258" s="359">
        <f>N258+O258+P258</f>
        <v>71</v>
      </c>
      <c r="N258" s="359">
        <f t="shared" ref="N258:P258" si="287">N259+N260</f>
        <v>71</v>
      </c>
      <c r="O258" s="359">
        <f t="shared" si="287"/>
        <v>0</v>
      </c>
      <c r="P258" s="359">
        <f t="shared" si="287"/>
        <v>0</v>
      </c>
      <c r="Q258" s="359">
        <f>R258+S258+T258</f>
        <v>71</v>
      </c>
      <c r="R258" s="359">
        <f t="shared" ref="R258:T258" si="288">R259+R260</f>
        <v>71</v>
      </c>
      <c r="S258" s="359">
        <f t="shared" si="288"/>
        <v>0</v>
      </c>
      <c r="T258" s="359">
        <f t="shared" si="288"/>
        <v>0</v>
      </c>
    </row>
    <row r="259" spans="1:20" s="363" customFormat="1" ht="28.5" customHeight="1" outlineLevel="1">
      <c r="A259" s="246"/>
      <c r="B259" s="365" t="s">
        <v>354</v>
      </c>
      <c r="C259" s="255" t="s">
        <v>354</v>
      </c>
      <c r="D259" s="258" t="s">
        <v>17</v>
      </c>
      <c r="E259" s="359">
        <f t="shared" ref="E259:E260" si="289">F259+G259+H259</f>
        <v>66</v>
      </c>
      <c r="F259" s="359">
        <v>66</v>
      </c>
      <c r="G259" s="359"/>
      <c r="H259" s="359"/>
      <c r="I259" s="359">
        <f t="shared" ref="I259:I260" si="290">J259+K259+L259</f>
        <v>66</v>
      </c>
      <c r="J259" s="359">
        <v>66</v>
      </c>
      <c r="K259" s="359"/>
      <c r="L259" s="359"/>
      <c r="M259" s="359">
        <f t="shared" ref="M259:M260" si="291">N259+O259+P259</f>
        <v>66</v>
      </c>
      <c r="N259" s="359">
        <v>66</v>
      </c>
      <c r="O259" s="359"/>
      <c r="P259" s="359"/>
      <c r="Q259" s="359">
        <f t="shared" ref="Q259:Q260" si="292">R259+S259+T259</f>
        <v>66</v>
      </c>
      <c r="R259" s="359">
        <v>66</v>
      </c>
      <c r="S259" s="359"/>
      <c r="T259" s="359"/>
    </row>
    <row r="260" spans="1:20" s="363" customFormat="1" ht="23.45" customHeight="1" outlineLevel="1">
      <c r="A260" s="246"/>
      <c r="B260" s="365" t="s">
        <v>354</v>
      </c>
      <c r="C260" s="255" t="s">
        <v>354</v>
      </c>
      <c r="D260" s="258" t="s">
        <v>18</v>
      </c>
      <c r="E260" s="359">
        <f t="shared" si="289"/>
        <v>5</v>
      </c>
      <c r="F260" s="359">
        <v>5</v>
      </c>
      <c r="G260" s="359"/>
      <c r="H260" s="359"/>
      <c r="I260" s="359">
        <f t="shared" si="290"/>
        <v>5</v>
      </c>
      <c r="J260" s="359">
        <v>5</v>
      </c>
      <c r="K260" s="359"/>
      <c r="L260" s="359"/>
      <c r="M260" s="359">
        <f t="shared" si="291"/>
        <v>5</v>
      </c>
      <c r="N260" s="359">
        <v>5</v>
      </c>
      <c r="O260" s="359"/>
      <c r="P260" s="359"/>
      <c r="Q260" s="359">
        <f t="shared" si="292"/>
        <v>5</v>
      </c>
      <c r="R260" s="359">
        <v>5</v>
      </c>
      <c r="S260" s="359"/>
      <c r="T260" s="359"/>
    </row>
    <row r="261" spans="1:20" s="363" customFormat="1" ht="63" customHeight="1" outlineLevel="1">
      <c r="A261" s="246"/>
      <c r="B261" s="255" t="s">
        <v>572</v>
      </c>
      <c r="C261" s="255" t="s">
        <v>590</v>
      </c>
      <c r="D261" s="256" t="s">
        <v>426</v>
      </c>
      <c r="E261" s="257">
        <f>F261+G261+H261</f>
        <v>312</v>
      </c>
      <c r="F261" s="257">
        <f>245+55</f>
        <v>300</v>
      </c>
      <c r="G261" s="257">
        <v>12</v>
      </c>
      <c r="H261" s="257">
        <v>0</v>
      </c>
      <c r="I261" s="257">
        <f>J261+K261+L261</f>
        <v>257</v>
      </c>
      <c r="J261" s="257">
        <v>245</v>
      </c>
      <c r="K261" s="257">
        <v>12</v>
      </c>
      <c r="L261" s="257">
        <v>0</v>
      </c>
      <c r="M261" s="257">
        <f>N261+O261+P261</f>
        <v>257</v>
      </c>
      <c r="N261" s="257">
        <v>245</v>
      </c>
      <c r="O261" s="257">
        <v>12</v>
      </c>
      <c r="P261" s="257">
        <v>0</v>
      </c>
      <c r="Q261" s="257">
        <f>R261+S261+T261</f>
        <v>257</v>
      </c>
      <c r="R261" s="257">
        <v>245</v>
      </c>
      <c r="S261" s="257">
        <v>12</v>
      </c>
      <c r="T261" s="257">
        <v>0</v>
      </c>
    </row>
    <row r="262" spans="1:20" s="363" customFormat="1" ht="28.5" customHeight="1" outlineLevel="1">
      <c r="A262" s="246"/>
      <c r="B262" s="365" t="s">
        <v>354</v>
      </c>
      <c r="C262" s="255" t="s">
        <v>354</v>
      </c>
      <c r="D262" s="258" t="s">
        <v>16</v>
      </c>
      <c r="E262" s="359">
        <f>F262+G262+H262</f>
        <v>76</v>
      </c>
      <c r="F262" s="359">
        <f t="shared" ref="F262:H262" si="293">F263+F264</f>
        <v>63</v>
      </c>
      <c r="G262" s="359">
        <v>13</v>
      </c>
      <c r="H262" s="359">
        <f t="shared" si="293"/>
        <v>0</v>
      </c>
      <c r="I262" s="359">
        <f>J262+K262+L262</f>
        <v>76</v>
      </c>
      <c r="J262" s="359">
        <f t="shared" ref="J262" si="294">J263+J264</f>
        <v>63</v>
      </c>
      <c r="K262" s="359">
        <v>13</v>
      </c>
      <c r="L262" s="359">
        <f t="shared" ref="L262" si="295">L263+L264</f>
        <v>0</v>
      </c>
      <c r="M262" s="359">
        <f>N262+O262+P262</f>
        <v>76</v>
      </c>
      <c r="N262" s="359">
        <f t="shared" ref="N262" si="296">N263+N264</f>
        <v>63</v>
      </c>
      <c r="O262" s="359">
        <v>13</v>
      </c>
      <c r="P262" s="359">
        <f t="shared" ref="P262" si="297">P263+P264</f>
        <v>0</v>
      </c>
      <c r="Q262" s="359">
        <f>R262+S262+T262</f>
        <v>76</v>
      </c>
      <c r="R262" s="359">
        <f t="shared" ref="R262" si="298">R263+R264</f>
        <v>63</v>
      </c>
      <c r="S262" s="359">
        <v>13</v>
      </c>
      <c r="T262" s="359">
        <f t="shared" ref="T262" si="299">T263+T264</f>
        <v>0</v>
      </c>
    </row>
    <row r="263" spans="1:20" s="363" customFormat="1" ht="28.5" customHeight="1" outlineLevel="1">
      <c r="A263" s="246"/>
      <c r="B263" s="365" t="s">
        <v>354</v>
      </c>
      <c r="C263" s="255" t="s">
        <v>354</v>
      </c>
      <c r="D263" s="258" t="s">
        <v>17</v>
      </c>
      <c r="E263" s="359">
        <f t="shared" ref="E263:E264" si="300">F263+G263+H263</f>
        <v>62</v>
      </c>
      <c r="F263" s="359">
        <v>58</v>
      </c>
      <c r="G263" s="359">
        <v>4</v>
      </c>
      <c r="H263" s="359"/>
      <c r="I263" s="359">
        <f t="shared" ref="I263:I264" si="301">J263+K263+L263</f>
        <v>62</v>
      </c>
      <c r="J263" s="359">
        <v>58</v>
      </c>
      <c r="K263" s="359">
        <v>4</v>
      </c>
      <c r="L263" s="359"/>
      <c r="M263" s="359">
        <f t="shared" ref="M263:M264" si="302">N263+O263+P263</f>
        <v>62</v>
      </c>
      <c r="N263" s="359">
        <v>58</v>
      </c>
      <c r="O263" s="359">
        <v>4</v>
      </c>
      <c r="P263" s="359"/>
      <c r="Q263" s="359">
        <f t="shared" ref="Q263:Q264" si="303">R263+S263+T263</f>
        <v>62</v>
      </c>
      <c r="R263" s="359">
        <v>58</v>
      </c>
      <c r="S263" s="359">
        <v>4</v>
      </c>
      <c r="T263" s="359"/>
    </row>
    <row r="264" spans="1:20" s="363" customFormat="1" ht="23.45" customHeight="1" outlineLevel="1">
      <c r="A264" s="246"/>
      <c r="B264" s="365" t="s">
        <v>354</v>
      </c>
      <c r="C264" s="255" t="s">
        <v>354</v>
      </c>
      <c r="D264" s="258" t="s">
        <v>18</v>
      </c>
      <c r="E264" s="359">
        <f t="shared" si="300"/>
        <v>5</v>
      </c>
      <c r="F264" s="359">
        <v>5</v>
      </c>
      <c r="G264" s="359"/>
      <c r="H264" s="359"/>
      <c r="I264" s="359">
        <f t="shared" si="301"/>
        <v>5</v>
      </c>
      <c r="J264" s="359">
        <v>5</v>
      </c>
      <c r="K264" s="359"/>
      <c r="L264" s="359"/>
      <c r="M264" s="359">
        <f t="shared" si="302"/>
        <v>5</v>
      </c>
      <c r="N264" s="359">
        <v>5</v>
      </c>
      <c r="O264" s="359"/>
      <c r="P264" s="359"/>
      <c r="Q264" s="359">
        <f t="shared" si="303"/>
        <v>5</v>
      </c>
      <c r="R264" s="359">
        <v>5</v>
      </c>
      <c r="S264" s="359"/>
      <c r="T264" s="359"/>
    </row>
    <row r="265" spans="1:20" s="363" customFormat="1" ht="44.25" customHeight="1" outlineLevel="1">
      <c r="A265" s="246"/>
      <c r="B265" s="255" t="s">
        <v>573</v>
      </c>
      <c r="C265" s="255" t="s">
        <v>596</v>
      </c>
      <c r="D265" s="256" t="s">
        <v>427</v>
      </c>
      <c r="E265" s="257">
        <f>F265+G265+H265</f>
        <v>240</v>
      </c>
      <c r="F265" s="257">
        <v>240</v>
      </c>
      <c r="G265" s="257">
        <v>0</v>
      </c>
      <c r="H265" s="257">
        <v>0</v>
      </c>
      <c r="I265" s="257">
        <f>J265+K265+L265</f>
        <v>240</v>
      </c>
      <c r="J265" s="257">
        <v>240</v>
      </c>
      <c r="K265" s="257">
        <v>0</v>
      </c>
      <c r="L265" s="257">
        <v>0</v>
      </c>
      <c r="M265" s="257">
        <f>N265+O265+P265</f>
        <v>240</v>
      </c>
      <c r="N265" s="257">
        <v>240</v>
      </c>
      <c r="O265" s="257">
        <v>0</v>
      </c>
      <c r="P265" s="257">
        <v>0</v>
      </c>
      <c r="Q265" s="257">
        <f>R265+S265+T265</f>
        <v>240</v>
      </c>
      <c r="R265" s="257">
        <v>240</v>
      </c>
      <c r="S265" s="257">
        <v>0</v>
      </c>
      <c r="T265" s="257">
        <v>0</v>
      </c>
    </row>
    <row r="266" spans="1:20" s="363" customFormat="1" ht="28.5" customHeight="1" outlineLevel="1">
      <c r="A266" s="246"/>
      <c r="B266" s="365" t="s">
        <v>354</v>
      </c>
      <c r="C266" s="255" t="s">
        <v>354</v>
      </c>
      <c r="D266" s="258" t="s">
        <v>16</v>
      </c>
      <c r="E266" s="359">
        <f>F266+G266+H266</f>
        <v>25</v>
      </c>
      <c r="F266" s="359">
        <f t="shared" ref="F266:H266" si="304">F267+F268</f>
        <v>25</v>
      </c>
      <c r="G266" s="359">
        <f t="shared" si="304"/>
        <v>0</v>
      </c>
      <c r="H266" s="359">
        <f t="shared" si="304"/>
        <v>0</v>
      </c>
      <c r="I266" s="359">
        <f>J266+K266+L266</f>
        <v>25</v>
      </c>
      <c r="J266" s="359">
        <f t="shared" ref="J266:L266" si="305">J267+J268</f>
        <v>25</v>
      </c>
      <c r="K266" s="359">
        <f t="shared" si="305"/>
        <v>0</v>
      </c>
      <c r="L266" s="359">
        <f t="shared" si="305"/>
        <v>0</v>
      </c>
      <c r="M266" s="359">
        <f>N266+O266+P266</f>
        <v>25</v>
      </c>
      <c r="N266" s="359">
        <f t="shared" ref="N266:P266" si="306">N267+N268</f>
        <v>25</v>
      </c>
      <c r="O266" s="359">
        <f t="shared" si="306"/>
        <v>0</v>
      </c>
      <c r="P266" s="359">
        <f t="shared" si="306"/>
        <v>0</v>
      </c>
      <c r="Q266" s="359">
        <f>R266+S266+T266</f>
        <v>25</v>
      </c>
      <c r="R266" s="359">
        <f t="shared" ref="R266:T266" si="307">R267+R268</f>
        <v>25</v>
      </c>
      <c r="S266" s="359">
        <f t="shared" si="307"/>
        <v>0</v>
      </c>
      <c r="T266" s="359">
        <f t="shared" si="307"/>
        <v>0</v>
      </c>
    </row>
    <row r="267" spans="1:20" s="363" customFormat="1" ht="28.5" customHeight="1" outlineLevel="1">
      <c r="A267" s="246"/>
      <c r="B267" s="365" t="s">
        <v>354</v>
      </c>
      <c r="C267" s="255" t="s">
        <v>354</v>
      </c>
      <c r="D267" s="258" t="s">
        <v>17</v>
      </c>
      <c r="E267" s="359">
        <f t="shared" ref="E267:E268" si="308">F267+G267+H267</f>
        <v>21</v>
      </c>
      <c r="F267" s="359">
        <v>21</v>
      </c>
      <c r="G267" s="359"/>
      <c r="H267" s="359"/>
      <c r="I267" s="359">
        <f t="shared" ref="I267:I268" si="309">J267+K267+L267</f>
        <v>21</v>
      </c>
      <c r="J267" s="359">
        <v>21</v>
      </c>
      <c r="K267" s="359"/>
      <c r="L267" s="359"/>
      <c r="M267" s="359">
        <f t="shared" ref="M267:M268" si="310">N267+O267+P267</f>
        <v>21</v>
      </c>
      <c r="N267" s="359">
        <v>21</v>
      </c>
      <c r="O267" s="359"/>
      <c r="P267" s="359"/>
      <c r="Q267" s="359">
        <f t="shared" ref="Q267:Q268" si="311">R267+S267+T267</f>
        <v>21</v>
      </c>
      <c r="R267" s="359">
        <v>21</v>
      </c>
      <c r="S267" s="359"/>
      <c r="T267" s="359"/>
    </row>
    <row r="268" spans="1:20" s="363" customFormat="1" ht="23.45" customHeight="1" outlineLevel="1">
      <c r="A268" s="246"/>
      <c r="B268" s="365" t="s">
        <v>354</v>
      </c>
      <c r="C268" s="255" t="s">
        <v>354</v>
      </c>
      <c r="D268" s="258" t="s">
        <v>18</v>
      </c>
      <c r="E268" s="359">
        <f t="shared" si="308"/>
        <v>4</v>
      </c>
      <c r="F268" s="359">
        <v>4</v>
      </c>
      <c r="G268" s="359"/>
      <c r="H268" s="359"/>
      <c r="I268" s="359">
        <f t="shared" si="309"/>
        <v>4</v>
      </c>
      <c r="J268" s="359">
        <v>4</v>
      </c>
      <c r="K268" s="359"/>
      <c r="L268" s="359"/>
      <c r="M268" s="359">
        <f t="shared" si="310"/>
        <v>4</v>
      </c>
      <c r="N268" s="359">
        <v>4</v>
      </c>
      <c r="O268" s="359"/>
      <c r="P268" s="359"/>
      <c r="Q268" s="359">
        <f t="shared" si="311"/>
        <v>4</v>
      </c>
      <c r="R268" s="359">
        <v>4</v>
      </c>
      <c r="S268" s="359"/>
      <c r="T268" s="359"/>
    </row>
    <row r="269" spans="1:20" s="363" customFormat="1" ht="57.75" customHeight="1" outlineLevel="1">
      <c r="A269" s="246"/>
      <c r="B269" s="255" t="s">
        <v>574</v>
      </c>
      <c r="C269" s="255" t="s">
        <v>591</v>
      </c>
      <c r="D269" s="256" t="s">
        <v>428</v>
      </c>
      <c r="E269" s="257">
        <f>F269+G269+H269</f>
        <v>91</v>
      </c>
      <c r="F269" s="257">
        <v>77</v>
      </c>
      <c r="G269" s="257">
        <v>14</v>
      </c>
      <c r="H269" s="257">
        <v>0</v>
      </c>
      <c r="I269" s="257">
        <f>J269+K269+L269</f>
        <v>91</v>
      </c>
      <c r="J269" s="257">
        <v>77</v>
      </c>
      <c r="K269" s="257">
        <v>14</v>
      </c>
      <c r="L269" s="257">
        <v>0</v>
      </c>
      <c r="M269" s="257">
        <f>N269+O269+P269</f>
        <v>91</v>
      </c>
      <c r="N269" s="257">
        <v>77</v>
      </c>
      <c r="O269" s="257">
        <v>14</v>
      </c>
      <c r="P269" s="257">
        <v>0</v>
      </c>
      <c r="Q269" s="257">
        <f>R269+S269+T269</f>
        <v>91</v>
      </c>
      <c r="R269" s="257">
        <v>77</v>
      </c>
      <c r="S269" s="257">
        <v>14</v>
      </c>
      <c r="T269" s="257">
        <v>0</v>
      </c>
    </row>
    <row r="270" spans="1:20" s="363" customFormat="1" ht="28.5" customHeight="1" outlineLevel="1">
      <c r="A270" s="246"/>
      <c r="B270" s="365" t="s">
        <v>354</v>
      </c>
      <c r="C270" s="255" t="s">
        <v>354</v>
      </c>
      <c r="D270" s="258" t="s">
        <v>16</v>
      </c>
      <c r="E270" s="359">
        <f>F270+G270+H270</f>
        <v>39</v>
      </c>
      <c r="F270" s="359">
        <f t="shared" ref="F270:H270" si="312">F271+F272</f>
        <v>27</v>
      </c>
      <c r="G270" s="359">
        <f t="shared" si="312"/>
        <v>12</v>
      </c>
      <c r="H270" s="359">
        <f t="shared" si="312"/>
        <v>0</v>
      </c>
      <c r="I270" s="359">
        <f>J270+K270+L270</f>
        <v>39</v>
      </c>
      <c r="J270" s="359">
        <f t="shared" ref="J270:L270" si="313">J271+J272</f>
        <v>27</v>
      </c>
      <c r="K270" s="359">
        <f t="shared" si="313"/>
        <v>12</v>
      </c>
      <c r="L270" s="359">
        <f t="shared" si="313"/>
        <v>0</v>
      </c>
      <c r="M270" s="359">
        <f>N270+O270+P270</f>
        <v>39</v>
      </c>
      <c r="N270" s="359">
        <f t="shared" ref="N270:P270" si="314">N271+N272</f>
        <v>27</v>
      </c>
      <c r="O270" s="359">
        <f t="shared" si="314"/>
        <v>12</v>
      </c>
      <c r="P270" s="359">
        <f t="shared" si="314"/>
        <v>0</v>
      </c>
      <c r="Q270" s="359">
        <f>R270+S270+T270</f>
        <v>39</v>
      </c>
      <c r="R270" s="359">
        <f t="shared" ref="R270:T270" si="315">R271+R272</f>
        <v>27</v>
      </c>
      <c r="S270" s="359">
        <f t="shared" si="315"/>
        <v>12</v>
      </c>
      <c r="T270" s="359">
        <f t="shared" si="315"/>
        <v>0</v>
      </c>
    </row>
    <row r="271" spans="1:20" s="363" customFormat="1" ht="28.5" customHeight="1" outlineLevel="1">
      <c r="A271" s="246"/>
      <c r="B271" s="365" t="s">
        <v>354</v>
      </c>
      <c r="C271" s="255" t="s">
        <v>354</v>
      </c>
      <c r="D271" s="258" t="s">
        <v>17</v>
      </c>
      <c r="E271" s="359">
        <f t="shared" ref="E271:E272" si="316">F271+G271+H271</f>
        <v>35</v>
      </c>
      <c r="F271" s="359">
        <v>24</v>
      </c>
      <c r="G271" s="359">
        <v>11</v>
      </c>
      <c r="H271" s="359"/>
      <c r="I271" s="359">
        <f t="shared" ref="I271:I272" si="317">J271+K271+L271</f>
        <v>35</v>
      </c>
      <c r="J271" s="359">
        <v>24</v>
      </c>
      <c r="K271" s="359">
        <v>11</v>
      </c>
      <c r="L271" s="359"/>
      <c r="M271" s="359">
        <f t="shared" ref="M271:M272" si="318">N271+O271+P271</f>
        <v>35</v>
      </c>
      <c r="N271" s="359">
        <v>24</v>
      </c>
      <c r="O271" s="359">
        <v>11</v>
      </c>
      <c r="P271" s="359"/>
      <c r="Q271" s="359">
        <f t="shared" ref="Q271:Q272" si="319">R271+S271+T271</f>
        <v>35</v>
      </c>
      <c r="R271" s="359">
        <v>24</v>
      </c>
      <c r="S271" s="359">
        <v>11</v>
      </c>
      <c r="T271" s="359"/>
    </row>
    <row r="272" spans="1:20" s="363" customFormat="1" ht="23.45" customHeight="1" outlineLevel="1">
      <c r="A272" s="246"/>
      <c r="B272" s="365" t="s">
        <v>354</v>
      </c>
      <c r="C272" s="255" t="s">
        <v>354</v>
      </c>
      <c r="D272" s="258" t="s">
        <v>18</v>
      </c>
      <c r="E272" s="359">
        <f t="shared" si="316"/>
        <v>4</v>
      </c>
      <c r="F272" s="359">
        <v>3</v>
      </c>
      <c r="G272" s="359">
        <v>1</v>
      </c>
      <c r="H272" s="359"/>
      <c r="I272" s="359">
        <f t="shared" si="317"/>
        <v>4</v>
      </c>
      <c r="J272" s="359">
        <v>3</v>
      </c>
      <c r="K272" s="359">
        <v>1</v>
      </c>
      <c r="L272" s="359"/>
      <c r="M272" s="359">
        <f t="shared" si="318"/>
        <v>4</v>
      </c>
      <c r="N272" s="359">
        <v>3</v>
      </c>
      <c r="O272" s="359">
        <v>1</v>
      </c>
      <c r="P272" s="359"/>
      <c r="Q272" s="359">
        <f t="shared" si="319"/>
        <v>4</v>
      </c>
      <c r="R272" s="359">
        <v>3</v>
      </c>
      <c r="S272" s="359">
        <v>1</v>
      </c>
      <c r="T272" s="359"/>
    </row>
    <row r="273" spans="1:20" s="363" customFormat="1" ht="60" customHeight="1" outlineLevel="1">
      <c r="A273" s="246"/>
      <c r="B273" s="255" t="s">
        <v>575</v>
      </c>
      <c r="C273" s="255" t="s">
        <v>592</v>
      </c>
      <c r="D273" s="256" t="s">
        <v>429</v>
      </c>
      <c r="E273" s="257">
        <f>F273+G273+H273</f>
        <v>33</v>
      </c>
      <c r="F273" s="257">
        <v>33</v>
      </c>
      <c r="G273" s="257">
        <v>0</v>
      </c>
      <c r="H273" s="257">
        <v>0</v>
      </c>
      <c r="I273" s="257">
        <f>J273+K273+L273</f>
        <v>33</v>
      </c>
      <c r="J273" s="257">
        <v>33</v>
      </c>
      <c r="K273" s="257">
        <v>0</v>
      </c>
      <c r="L273" s="257">
        <v>0</v>
      </c>
      <c r="M273" s="257">
        <f>N273+O273+P273</f>
        <v>33</v>
      </c>
      <c r="N273" s="257">
        <v>33</v>
      </c>
      <c r="O273" s="257">
        <v>0</v>
      </c>
      <c r="P273" s="257">
        <v>0</v>
      </c>
      <c r="Q273" s="257">
        <f>R273+S273+T273</f>
        <v>33</v>
      </c>
      <c r="R273" s="257">
        <v>33</v>
      </c>
      <c r="S273" s="257">
        <v>0</v>
      </c>
      <c r="T273" s="257">
        <v>0</v>
      </c>
    </row>
    <row r="274" spans="1:20" s="363" customFormat="1" ht="28.5" customHeight="1" outlineLevel="1">
      <c r="A274" s="246"/>
      <c r="B274" s="365" t="s">
        <v>354</v>
      </c>
      <c r="C274" s="255" t="s">
        <v>354</v>
      </c>
      <c r="D274" s="258" t="s">
        <v>16</v>
      </c>
      <c r="E274" s="359">
        <f>F274+G274+H274</f>
        <v>8</v>
      </c>
      <c r="F274" s="359">
        <f t="shared" ref="F274:H274" si="320">F275+F276</f>
        <v>8</v>
      </c>
      <c r="G274" s="359">
        <f t="shared" si="320"/>
        <v>0</v>
      </c>
      <c r="H274" s="359">
        <f t="shared" si="320"/>
        <v>0</v>
      </c>
      <c r="I274" s="359">
        <f>J274+K274+L274</f>
        <v>8</v>
      </c>
      <c r="J274" s="359">
        <f t="shared" ref="J274:L274" si="321">J275+J276</f>
        <v>8</v>
      </c>
      <c r="K274" s="359">
        <f t="shared" si="321"/>
        <v>0</v>
      </c>
      <c r="L274" s="359">
        <f t="shared" si="321"/>
        <v>0</v>
      </c>
      <c r="M274" s="359">
        <f>N274+O274+P274</f>
        <v>8</v>
      </c>
      <c r="N274" s="359">
        <f t="shared" ref="N274:P274" si="322">N275+N276</f>
        <v>8</v>
      </c>
      <c r="O274" s="359">
        <f t="shared" si="322"/>
        <v>0</v>
      </c>
      <c r="P274" s="359">
        <f t="shared" si="322"/>
        <v>0</v>
      </c>
      <c r="Q274" s="359">
        <f>R274+S274+T274</f>
        <v>8</v>
      </c>
      <c r="R274" s="359">
        <f t="shared" ref="R274:T274" si="323">R275+R276</f>
        <v>8</v>
      </c>
      <c r="S274" s="359">
        <f t="shared" si="323"/>
        <v>0</v>
      </c>
      <c r="T274" s="359">
        <f t="shared" si="323"/>
        <v>0</v>
      </c>
    </row>
    <row r="275" spans="1:20" s="363" customFormat="1" ht="28.5" customHeight="1" outlineLevel="1">
      <c r="A275" s="246"/>
      <c r="B275" s="365" t="s">
        <v>354</v>
      </c>
      <c r="C275" s="255" t="s">
        <v>354</v>
      </c>
      <c r="D275" s="258" t="s">
        <v>17</v>
      </c>
      <c r="E275" s="359">
        <f t="shared" ref="E275:E276" si="324">F275+G275+H275</f>
        <v>8</v>
      </c>
      <c r="F275" s="359">
        <v>8</v>
      </c>
      <c r="G275" s="359"/>
      <c r="H275" s="359"/>
      <c r="I275" s="359">
        <f t="shared" ref="I275:I276" si="325">J275+K275+L275</f>
        <v>8</v>
      </c>
      <c r="J275" s="359">
        <v>8</v>
      </c>
      <c r="K275" s="359"/>
      <c r="L275" s="359"/>
      <c r="M275" s="359">
        <f t="shared" ref="M275:M276" si="326">N275+O275+P275</f>
        <v>8</v>
      </c>
      <c r="N275" s="359">
        <v>8</v>
      </c>
      <c r="O275" s="359"/>
      <c r="P275" s="359"/>
      <c r="Q275" s="359">
        <f t="shared" ref="Q275:Q276" si="327">R275+S275+T275</f>
        <v>8</v>
      </c>
      <c r="R275" s="359">
        <v>8</v>
      </c>
      <c r="S275" s="359"/>
      <c r="T275" s="359"/>
    </row>
    <row r="276" spans="1:20" s="363" customFormat="1" ht="23.45" customHeight="1" outlineLevel="1">
      <c r="A276" s="246"/>
      <c r="B276" s="365" t="s">
        <v>354</v>
      </c>
      <c r="C276" s="255" t="s">
        <v>354</v>
      </c>
      <c r="D276" s="258" t="s">
        <v>18</v>
      </c>
      <c r="E276" s="359">
        <f t="shared" si="324"/>
        <v>0</v>
      </c>
      <c r="F276" s="359"/>
      <c r="G276" s="359"/>
      <c r="H276" s="359"/>
      <c r="I276" s="359">
        <f t="shared" si="325"/>
        <v>0</v>
      </c>
      <c r="J276" s="359"/>
      <c r="K276" s="359"/>
      <c r="L276" s="359"/>
      <c r="M276" s="359">
        <f t="shared" si="326"/>
        <v>0</v>
      </c>
      <c r="N276" s="359"/>
      <c r="O276" s="359"/>
      <c r="P276" s="359"/>
      <c r="Q276" s="359">
        <f t="shared" si="327"/>
        <v>0</v>
      </c>
      <c r="R276" s="359"/>
      <c r="S276" s="359"/>
      <c r="T276" s="359"/>
    </row>
    <row r="277" spans="1:20" s="363" customFormat="1" ht="54" customHeight="1" outlineLevel="1">
      <c r="A277" s="246"/>
      <c r="B277" s="255" t="s">
        <v>576</v>
      </c>
      <c r="C277" s="255" t="s">
        <v>593</v>
      </c>
      <c r="D277" s="256" t="s">
        <v>430</v>
      </c>
      <c r="E277" s="257">
        <f>F277+G277+H277</f>
        <v>3616</v>
      </c>
      <c r="F277" s="257">
        <f>1300+1416</f>
        <v>2716</v>
      </c>
      <c r="G277" s="257">
        <v>900</v>
      </c>
      <c r="H277" s="257">
        <v>0</v>
      </c>
      <c r="I277" s="257">
        <f>J277+K277+L277</f>
        <v>3400</v>
      </c>
      <c r="J277" s="257">
        <f>1300+1200</f>
        <v>2500</v>
      </c>
      <c r="K277" s="257">
        <v>900</v>
      </c>
      <c r="L277" s="257">
        <v>0</v>
      </c>
      <c r="M277" s="257">
        <f>N277+O277+P277</f>
        <v>3500</v>
      </c>
      <c r="N277" s="257">
        <f>1300+1200</f>
        <v>2500</v>
      </c>
      <c r="O277" s="257">
        <v>1000</v>
      </c>
      <c r="P277" s="257">
        <v>0</v>
      </c>
      <c r="Q277" s="257">
        <f>R277+S277+T277</f>
        <v>3600</v>
      </c>
      <c r="R277" s="257">
        <f>1300+1200</f>
        <v>2500</v>
      </c>
      <c r="S277" s="257">
        <v>1100</v>
      </c>
      <c r="T277" s="257">
        <v>0</v>
      </c>
    </row>
    <row r="278" spans="1:20" s="363" customFormat="1" ht="28.5" customHeight="1" outlineLevel="1">
      <c r="A278" s="246"/>
      <c r="B278" s="365" t="s">
        <v>354</v>
      </c>
      <c r="C278" s="255" t="s">
        <v>354</v>
      </c>
      <c r="D278" s="258" t="s">
        <v>16</v>
      </c>
      <c r="E278" s="359">
        <f>F278+G278+H278</f>
        <v>238</v>
      </c>
      <c r="F278" s="359">
        <f t="shared" ref="F278:H278" si="328">F279+F280</f>
        <v>238</v>
      </c>
      <c r="G278" s="359">
        <f t="shared" si="328"/>
        <v>0</v>
      </c>
      <c r="H278" s="359">
        <f t="shared" si="328"/>
        <v>0</v>
      </c>
      <c r="I278" s="359">
        <f>J278+K278+L278</f>
        <v>238</v>
      </c>
      <c r="J278" s="359">
        <f t="shared" ref="J278:L278" si="329">J279+J280</f>
        <v>238</v>
      </c>
      <c r="K278" s="359">
        <f t="shared" si="329"/>
        <v>0</v>
      </c>
      <c r="L278" s="359">
        <f t="shared" si="329"/>
        <v>0</v>
      </c>
      <c r="M278" s="359">
        <f>N278+O278+P278</f>
        <v>238</v>
      </c>
      <c r="N278" s="359">
        <f t="shared" ref="N278:P278" si="330">N279+N280</f>
        <v>238</v>
      </c>
      <c r="O278" s="359">
        <f t="shared" si="330"/>
        <v>0</v>
      </c>
      <c r="P278" s="359">
        <f t="shared" si="330"/>
        <v>0</v>
      </c>
      <c r="Q278" s="359">
        <f>R278+S278+T278</f>
        <v>238</v>
      </c>
      <c r="R278" s="359">
        <f t="shared" ref="R278:T278" si="331">R279+R280</f>
        <v>238</v>
      </c>
      <c r="S278" s="359">
        <f t="shared" si="331"/>
        <v>0</v>
      </c>
      <c r="T278" s="359">
        <f t="shared" si="331"/>
        <v>0</v>
      </c>
    </row>
    <row r="279" spans="1:20" s="363" customFormat="1" ht="28.5" customHeight="1" outlineLevel="1">
      <c r="A279" s="246"/>
      <c r="B279" s="365" t="s">
        <v>354</v>
      </c>
      <c r="C279" s="255" t="s">
        <v>354</v>
      </c>
      <c r="D279" s="258" t="s">
        <v>17</v>
      </c>
      <c r="E279" s="359">
        <f t="shared" ref="E279:E280" si="332">F279+G279+H279</f>
        <v>118</v>
      </c>
      <c r="F279" s="359">
        <f>55+63</f>
        <v>118</v>
      </c>
      <c r="G279" s="359"/>
      <c r="H279" s="359"/>
      <c r="I279" s="359">
        <f t="shared" ref="I279:I280" si="333">J279+K279+L279</f>
        <v>118</v>
      </c>
      <c r="J279" s="359">
        <f>55+63</f>
        <v>118</v>
      </c>
      <c r="K279" s="359"/>
      <c r="L279" s="359"/>
      <c r="M279" s="359">
        <f t="shared" ref="M279:M280" si="334">N279+O279+P279</f>
        <v>118</v>
      </c>
      <c r="N279" s="359">
        <f>55+63</f>
        <v>118</v>
      </c>
      <c r="O279" s="359"/>
      <c r="P279" s="359"/>
      <c r="Q279" s="359">
        <f t="shared" ref="Q279:Q280" si="335">R279+S279+T279</f>
        <v>118</v>
      </c>
      <c r="R279" s="359">
        <f>55+63</f>
        <v>118</v>
      </c>
      <c r="S279" s="359"/>
      <c r="T279" s="359"/>
    </row>
    <row r="280" spans="1:20" s="363" customFormat="1" ht="23.45" customHeight="1" outlineLevel="1">
      <c r="A280" s="246"/>
      <c r="B280" s="365" t="s">
        <v>354</v>
      </c>
      <c r="C280" s="255" t="s">
        <v>354</v>
      </c>
      <c r="D280" s="258" t="s">
        <v>18</v>
      </c>
      <c r="E280" s="359">
        <f t="shared" si="332"/>
        <v>120</v>
      </c>
      <c r="F280" s="359">
        <v>120</v>
      </c>
      <c r="G280" s="359"/>
      <c r="H280" s="359"/>
      <c r="I280" s="359">
        <f t="shared" si="333"/>
        <v>120</v>
      </c>
      <c r="J280" s="359">
        <v>120</v>
      </c>
      <c r="K280" s="359"/>
      <c r="L280" s="359"/>
      <c r="M280" s="359">
        <f t="shared" si="334"/>
        <v>120</v>
      </c>
      <c r="N280" s="359">
        <v>120</v>
      </c>
      <c r="O280" s="359"/>
      <c r="P280" s="359"/>
      <c r="Q280" s="359">
        <f t="shared" si="335"/>
        <v>120</v>
      </c>
      <c r="R280" s="359">
        <v>120</v>
      </c>
      <c r="S280" s="359"/>
      <c r="T280" s="359"/>
    </row>
    <row r="281" spans="1:20" s="363" customFormat="1" ht="51.75" customHeight="1" outlineLevel="1">
      <c r="A281" s="246"/>
      <c r="B281" s="255" t="s">
        <v>577</v>
      </c>
      <c r="C281" s="255" t="s">
        <v>594</v>
      </c>
      <c r="D281" s="256" t="s">
        <v>431</v>
      </c>
      <c r="E281" s="257">
        <f>F281+G281+H281</f>
        <v>580</v>
      </c>
      <c r="F281" s="257">
        <f>320+130</f>
        <v>450</v>
      </c>
      <c r="G281" s="257">
        <v>130</v>
      </c>
      <c r="H281" s="257">
        <v>0</v>
      </c>
      <c r="I281" s="257">
        <f>J281+K281+L281</f>
        <v>580</v>
      </c>
      <c r="J281" s="257">
        <f>320+130</f>
        <v>450</v>
      </c>
      <c r="K281" s="257">
        <v>130</v>
      </c>
      <c r="L281" s="257">
        <v>0</v>
      </c>
      <c r="M281" s="257">
        <f>N281+O281+P281</f>
        <v>580</v>
      </c>
      <c r="N281" s="257">
        <f>320+130</f>
        <v>450</v>
      </c>
      <c r="O281" s="257">
        <v>130</v>
      </c>
      <c r="P281" s="257">
        <v>0</v>
      </c>
      <c r="Q281" s="257">
        <f>R281+S281+T281</f>
        <v>580</v>
      </c>
      <c r="R281" s="257">
        <f>320+130</f>
        <v>450</v>
      </c>
      <c r="S281" s="257">
        <v>130</v>
      </c>
      <c r="T281" s="257">
        <v>0</v>
      </c>
    </row>
    <row r="282" spans="1:20" s="363" customFormat="1" ht="28.5" customHeight="1" outlineLevel="1">
      <c r="A282" s="246"/>
      <c r="B282" s="365" t="s">
        <v>354</v>
      </c>
      <c r="C282" s="255" t="s">
        <v>354</v>
      </c>
      <c r="D282" s="258" t="s">
        <v>16</v>
      </c>
      <c r="E282" s="359">
        <f>F282+G282+H282</f>
        <v>163</v>
      </c>
      <c r="F282" s="359">
        <f t="shared" ref="F282:H282" si="336">F283+F284</f>
        <v>98</v>
      </c>
      <c r="G282" s="359">
        <f t="shared" si="336"/>
        <v>65</v>
      </c>
      <c r="H282" s="359">
        <f t="shared" si="336"/>
        <v>0</v>
      </c>
      <c r="I282" s="359">
        <f>J282+K282+L282</f>
        <v>163</v>
      </c>
      <c r="J282" s="359">
        <f t="shared" ref="J282:L282" si="337">J283+J284</f>
        <v>98</v>
      </c>
      <c r="K282" s="359">
        <f t="shared" si="337"/>
        <v>65</v>
      </c>
      <c r="L282" s="359">
        <f t="shared" si="337"/>
        <v>0</v>
      </c>
      <c r="M282" s="359">
        <f>N282+O282+P282</f>
        <v>163</v>
      </c>
      <c r="N282" s="359">
        <f t="shared" ref="N282:P282" si="338">N283+N284</f>
        <v>98</v>
      </c>
      <c r="O282" s="359">
        <f t="shared" si="338"/>
        <v>65</v>
      </c>
      <c r="P282" s="359">
        <f t="shared" si="338"/>
        <v>0</v>
      </c>
      <c r="Q282" s="359">
        <f>R282+S282+T282</f>
        <v>163</v>
      </c>
      <c r="R282" s="359">
        <f t="shared" ref="R282:T282" si="339">R283+R284</f>
        <v>98</v>
      </c>
      <c r="S282" s="359">
        <f t="shared" si="339"/>
        <v>65</v>
      </c>
      <c r="T282" s="359">
        <f t="shared" si="339"/>
        <v>0</v>
      </c>
    </row>
    <row r="283" spans="1:20" s="363" customFormat="1" ht="28.5" customHeight="1" outlineLevel="1">
      <c r="A283" s="246"/>
      <c r="B283" s="365" t="s">
        <v>354</v>
      </c>
      <c r="C283" s="255" t="s">
        <v>354</v>
      </c>
      <c r="D283" s="258" t="s">
        <v>17</v>
      </c>
      <c r="E283" s="359">
        <f t="shared" ref="E283:E284" si="340">F283+G283+H283</f>
        <v>63</v>
      </c>
      <c r="F283" s="359">
        <v>48</v>
      </c>
      <c r="G283" s="359">
        <v>15</v>
      </c>
      <c r="H283" s="359"/>
      <c r="I283" s="359">
        <f t="shared" ref="I283:I284" si="341">J283+K283+L283</f>
        <v>63</v>
      </c>
      <c r="J283" s="359">
        <v>48</v>
      </c>
      <c r="K283" s="359">
        <v>15</v>
      </c>
      <c r="L283" s="359"/>
      <c r="M283" s="359">
        <f t="shared" ref="M283:M284" si="342">N283+O283+P283</f>
        <v>63</v>
      </c>
      <c r="N283" s="359">
        <v>48</v>
      </c>
      <c r="O283" s="359">
        <v>15</v>
      </c>
      <c r="P283" s="359"/>
      <c r="Q283" s="359">
        <f t="shared" ref="Q283:Q284" si="343">R283+S283+T283</f>
        <v>63</v>
      </c>
      <c r="R283" s="359">
        <v>48</v>
      </c>
      <c r="S283" s="359">
        <v>15</v>
      </c>
      <c r="T283" s="359"/>
    </row>
    <row r="284" spans="1:20" s="363" customFormat="1" ht="23.45" customHeight="1" outlineLevel="1">
      <c r="A284" s="246"/>
      <c r="B284" s="365" t="s">
        <v>354</v>
      </c>
      <c r="C284" s="255" t="s">
        <v>354</v>
      </c>
      <c r="D284" s="258" t="s">
        <v>18</v>
      </c>
      <c r="E284" s="359">
        <f t="shared" si="340"/>
        <v>100</v>
      </c>
      <c r="F284" s="359">
        <v>50</v>
      </c>
      <c r="G284" s="359">
        <v>50</v>
      </c>
      <c r="H284" s="359"/>
      <c r="I284" s="359">
        <f t="shared" si="341"/>
        <v>100</v>
      </c>
      <c r="J284" s="359">
        <v>50</v>
      </c>
      <c r="K284" s="359">
        <v>50</v>
      </c>
      <c r="L284" s="359"/>
      <c r="M284" s="359">
        <f t="shared" si="342"/>
        <v>100</v>
      </c>
      <c r="N284" s="359">
        <v>50</v>
      </c>
      <c r="O284" s="359">
        <v>50</v>
      </c>
      <c r="P284" s="359"/>
      <c r="Q284" s="359">
        <f t="shared" si="343"/>
        <v>100</v>
      </c>
      <c r="R284" s="359">
        <v>50</v>
      </c>
      <c r="S284" s="359">
        <v>50</v>
      </c>
      <c r="T284" s="359"/>
    </row>
    <row r="285" spans="1:20" s="363" customFormat="1" ht="39.75" customHeight="1" outlineLevel="1">
      <c r="A285" s="246"/>
      <c r="B285" s="255" t="s">
        <v>578</v>
      </c>
      <c r="C285" s="255" t="s">
        <v>595</v>
      </c>
      <c r="D285" s="256" t="s">
        <v>432</v>
      </c>
      <c r="E285" s="257">
        <f>F285+G285+H285</f>
        <v>2604</v>
      </c>
      <c r="F285" s="257">
        <f>2350+194</f>
        <v>2544</v>
      </c>
      <c r="G285" s="257">
        <v>60</v>
      </c>
      <c r="H285" s="257">
        <v>0</v>
      </c>
      <c r="I285" s="257">
        <f>J285+K285+L285</f>
        <v>2560</v>
      </c>
      <c r="J285" s="257">
        <f>2350+150</f>
        <v>2500</v>
      </c>
      <c r="K285" s="257">
        <v>60</v>
      </c>
      <c r="L285" s="257">
        <v>0</v>
      </c>
      <c r="M285" s="257">
        <f>N285+O285+P285</f>
        <v>2660</v>
      </c>
      <c r="N285" s="257">
        <f>2350+250</f>
        <v>2600</v>
      </c>
      <c r="O285" s="257">
        <v>60</v>
      </c>
      <c r="P285" s="257">
        <v>0</v>
      </c>
      <c r="Q285" s="257">
        <f>R285+S285+T285</f>
        <v>2760</v>
      </c>
      <c r="R285" s="257">
        <f>2350+350</f>
        <v>2700</v>
      </c>
      <c r="S285" s="257">
        <v>60</v>
      </c>
      <c r="T285" s="257">
        <v>0</v>
      </c>
    </row>
    <row r="286" spans="1:20" s="363" customFormat="1" ht="28.5" customHeight="1" outlineLevel="1">
      <c r="A286" s="246"/>
      <c r="B286" s="365" t="s">
        <v>354</v>
      </c>
      <c r="C286" s="255" t="s">
        <v>354</v>
      </c>
      <c r="D286" s="258" t="s">
        <v>16</v>
      </c>
      <c r="E286" s="359">
        <f>F286+G286+H286</f>
        <v>63</v>
      </c>
      <c r="F286" s="359">
        <f>F287+F288</f>
        <v>58</v>
      </c>
      <c r="G286" s="359">
        <f t="shared" ref="G286:H286" si="344">G287+G288</f>
        <v>5</v>
      </c>
      <c r="H286" s="359">
        <f t="shared" si="344"/>
        <v>0</v>
      </c>
      <c r="I286" s="359">
        <f>J286+K286+L286</f>
        <v>63</v>
      </c>
      <c r="J286" s="359">
        <f>J287+J288</f>
        <v>58</v>
      </c>
      <c r="K286" s="359">
        <f t="shared" ref="K286:L286" si="345">K287+K288</f>
        <v>5</v>
      </c>
      <c r="L286" s="359">
        <f t="shared" si="345"/>
        <v>0</v>
      </c>
      <c r="M286" s="359">
        <f>N286+O286+P286</f>
        <v>63</v>
      </c>
      <c r="N286" s="359">
        <f>N287+N288</f>
        <v>58</v>
      </c>
      <c r="O286" s="359">
        <f t="shared" ref="O286:P286" si="346">O287+O288</f>
        <v>5</v>
      </c>
      <c r="P286" s="359">
        <f t="shared" si="346"/>
        <v>0</v>
      </c>
      <c r="Q286" s="359">
        <f>R286+S286+T286</f>
        <v>63</v>
      </c>
      <c r="R286" s="359">
        <f>R287+R288</f>
        <v>58</v>
      </c>
      <c r="S286" s="359">
        <f t="shared" ref="S286:T286" si="347">S287+S288</f>
        <v>5</v>
      </c>
      <c r="T286" s="359">
        <f t="shared" si="347"/>
        <v>0</v>
      </c>
    </row>
    <row r="287" spans="1:20" s="363" customFormat="1" ht="28.5" customHeight="1" outlineLevel="1">
      <c r="A287" s="246"/>
      <c r="B287" s="365" t="s">
        <v>354</v>
      </c>
      <c r="C287" s="255" t="s">
        <v>354</v>
      </c>
      <c r="D287" s="258" t="s">
        <v>17</v>
      </c>
      <c r="E287" s="359">
        <f t="shared" ref="E287:E288" si="348">F287+G287+H287</f>
        <v>53</v>
      </c>
      <c r="F287" s="359">
        <f>66-13</f>
        <v>53</v>
      </c>
      <c r="G287" s="359"/>
      <c r="H287" s="359"/>
      <c r="I287" s="359">
        <f t="shared" ref="I287:I288" si="349">J287+K287+L287</f>
        <v>53</v>
      </c>
      <c r="J287" s="359">
        <f>66-13</f>
        <v>53</v>
      </c>
      <c r="K287" s="359"/>
      <c r="L287" s="359"/>
      <c r="M287" s="359">
        <f t="shared" ref="M287:M288" si="350">N287+O287+P287</f>
        <v>53</v>
      </c>
      <c r="N287" s="359">
        <f>66-13</f>
        <v>53</v>
      </c>
      <c r="O287" s="359"/>
      <c r="P287" s="359"/>
      <c r="Q287" s="359">
        <f t="shared" ref="Q287:Q288" si="351">R287+S287+T287</f>
        <v>53</v>
      </c>
      <c r="R287" s="359">
        <f>66-13</f>
        <v>53</v>
      </c>
      <c r="S287" s="359"/>
      <c r="T287" s="359"/>
    </row>
    <row r="288" spans="1:20" s="363" customFormat="1" ht="23.45" customHeight="1" outlineLevel="1">
      <c r="A288" s="246"/>
      <c r="B288" s="365" t="s">
        <v>354</v>
      </c>
      <c r="C288" s="255" t="s">
        <v>354</v>
      </c>
      <c r="D288" s="258" t="s">
        <v>18</v>
      </c>
      <c r="E288" s="359">
        <f t="shared" si="348"/>
        <v>10</v>
      </c>
      <c r="F288" s="359">
        <v>5</v>
      </c>
      <c r="G288" s="359">
        <v>5</v>
      </c>
      <c r="H288" s="359"/>
      <c r="I288" s="359">
        <f t="shared" si="349"/>
        <v>10</v>
      </c>
      <c r="J288" s="359">
        <v>5</v>
      </c>
      <c r="K288" s="359">
        <v>5</v>
      </c>
      <c r="L288" s="359"/>
      <c r="M288" s="359">
        <f t="shared" si="350"/>
        <v>10</v>
      </c>
      <c r="N288" s="359">
        <v>5</v>
      </c>
      <c r="O288" s="359">
        <v>5</v>
      </c>
      <c r="P288" s="359"/>
      <c r="Q288" s="359">
        <f t="shared" si="351"/>
        <v>10</v>
      </c>
      <c r="R288" s="359">
        <v>5</v>
      </c>
      <c r="S288" s="359">
        <v>5</v>
      </c>
      <c r="T288" s="359"/>
    </row>
    <row r="289" spans="1:20" s="363" customFormat="1" ht="38.25" customHeight="1">
      <c r="A289" s="246"/>
      <c r="B289" s="266" t="s">
        <v>339</v>
      </c>
      <c r="C289" s="266">
        <v>10</v>
      </c>
      <c r="D289" s="252" t="s">
        <v>745</v>
      </c>
      <c r="E289" s="253">
        <f>F289+G289+H289</f>
        <v>96722</v>
      </c>
      <c r="F289" s="253">
        <f>F293+F485</f>
        <v>86614</v>
      </c>
      <c r="G289" s="253">
        <f t="shared" ref="G289:H289" si="352">G293+G485</f>
        <v>10108</v>
      </c>
      <c r="H289" s="253">
        <f t="shared" si="352"/>
        <v>0</v>
      </c>
      <c r="I289" s="253">
        <f>J289+K289+L289</f>
        <v>83112</v>
      </c>
      <c r="J289" s="253">
        <f>J293+J485</f>
        <v>73004</v>
      </c>
      <c r="K289" s="253">
        <f t="shared" ref="K289:L289" si="353">K293+K485</f>
        <v>10108</v>
      </c>
      <c r="L289" s="253">
        <f t="shared" si="353"/>
        <v>0</v>
      </c>
      <c r="M289" s="253">
        <f>N289+O289+P289</f>
        <v>83112</v>
      </c>
      <c r="N289" s="253">
        <f>N293+N485</f>
        <v>73004</v>
      </c>
      <c r="O289" s="253">
        <f t="shared" ref="O289:P289" si="354">O293+O485</f>
        <v>10108</v>
      </c>
      <c r="P289" s="253">
        <f t="shared" si="354"/>
        <v>0</v>
      </c>
      <c r="Q289" s="253">
        <f>R289+S289+T289</f>
        <v>83112</v>
      </c>
      <c r="R289" s="253">
        <f>R293+R485</f>
        <v>73004</v>
      </c>
      <c r="S289" s="253">
        <f t="shared" ref="S289:T289" si="355">S293+S485</f>
        <v>10108</v>
      </c>
      <c r="T289" s="253">
        <f t="shared" si="355"/>
        <v>0</v>
      </c>
    </row>
    <row r="290" spans="1:20" s="363" customFormat="1" ht="18" customHeight="1">
      <c r="A290" s="246"/>
      <c r="B290" s="371" t="s">
        <v>354</v>
      </c>
      <c r="C290" s="266" t="s">
        <v>354</v>
      </c>
      <c r="D290" s="254" t="s">
        <v>16</v>
      </c>
      <c r="E290" s="372">
        <f>F290+G290+H290</f>
        <v>5121</v>
      </c>
      <c r="F290" s="372">
        <f t="shared" ref="F290:H290" si="356">F291+F292</f>
        <v>4485</v>
      </c>
      <c r="G290" s="372">
        <f t="shared" si="356"/>
        <v>636</v>
      </c>
      <c r="H290" s="372">
        <f t="shared" si="356"/>
        <v>0</v>
      </c>
      <c r="I290" s="372">
        <f>J290+K290+L290</f>
        <v>5109</v>
      </c>
      <c r="J290" s="372">
        <f t="shared" ref="J290:L290" si="357">J291+J292</f>
        <v>4473</v>
      </c>
      <c r="K290" s="372">
        <f t="shared" si="357"/>
        <v>636</v>
      </c>
      <c r="L290" s="372">
        <f t="shared" si="357"/>
        <v>0</v>
      </c>
      <c r="M290" s="372">
        <f>N290+O290+P290</f>
        <v>5109</v>
      </c>
      <c r="N290" s="372">
        <f t="shared" ref="N290:P290" si="358">N291+N292</f>
        <v>4473</v>
      </c>
      <c r="O290" s="372">
        <f t="shared" si="358"/>
        <v>636</v>
      </c>
      <c r="P290" s="372">
        <f t="shared" si="358"/>
        <v>0</v>
      </c>
      <c r="Q290" s="372">
        <f>R290+S290+T290</f>
        <v>5109</v>
      </c>
      <c r="R290" s="372">
        <f t="shared" ref="R290:T290" si="359">R291+R292</f>
        <v>4473</v>
      </c>
      <c r="S290" s="372">
        <f t="shared" si="359"/>
        <v>636</v>
      </c>
      <c r="T290" s="372">
        <f t="shared" si="359"/>
        <v>0</v>
      </c>
    </row>
    <row r="291" spans="1:20" s="363" customFormat="1" ht="18" customHeight="1">
      <c r="A291" s="246"/>
      <c r="B291" s="371" t="s">
        <v>354</v>
      </c>
      <c r="C291" s="266" t="s">
        <v>354</v>
      </c>
      <c r="D291" s="254" t="s">
        <v>17</v>
      </c>
      <c r="E291" s="372">
        <f t="shared" ref="E291:E292" si="360">F291+G291+H291</f>
        <v>3595</v>
      </c>
      <c r="F291" s="372">
        <f>F295</f>
        <v>3577</v>
      </c>
      <c r="G291" s="372">
        <f t="shared" ref="G291:H292" si="361">G295</f>
        <v>18</v>
      </c>
      <c r="H291" s="372">
        <f t="shared" si="361"/>
        <v>0</v>
      </c>
      <c r="I291" s="372">
        <f t="shared" ref="I291:I292" si="362">J291+K291+L291</f>
        <v>3595</v>
      </c>
      <c r="J291" s="372">
        <f>J295</f>
        <v>3577</v>
      </c>
      <c r="K291" s="372">
        <f t="shared" ref="K291:L292" si="363">K295</f>
        <v>18</v>
      </c>
      <c r="L291" s="372">
        <f t="shared" si="363"/>
        <v>0</v>
      </c>
      <c r="M291" s="372">
        <f t="shared" ref="M291:M292" si="364">N291+O291+P291</f>
        <v>3595</v>
      </c>
      <c r="N291" s="372">
        <f>N295</f>
        <v>3577</v>
      </c>
      <c r="O291" s="372">
        <f t="shared" ref="O291:P292" si="365">O295</f>
        <v>18</v>
      </c>
      <c r="P291" s="372">
        <f t="shared" si="365"/>
        <v>0</v>
      </c>
      <c r="Q291" s="372">
        <f t="shared" ref="Q291:Q292" si="366">R291+S291+T291</f>
        <v>3595</v>
      </c>
      <c r="R291" s="372">
        <f>R295</f>
        <v>3577</v>
      </c>
      <c r="S291" s="372">
        <f t="shared" ref="S291:T292" si="367">S295</f>
        <v>18</v>
      </c>
      <c r="T291" s="372">
        <f t="shared" si="367"/>
        <v>0</v>
      </c>
    </row>
    <row r="292" spans="1:20" s="363" customFormat="1" ht="24" customHeight="1">
      <c r="A292" s="263"/>
      <c r="B292" s="364" t="s">
        <v>354</v>
      </c>
      <c r="C292" s="267" t="s">
        <v>354</v>
      </c>
      <c r="D292" s="254" t="s">
        <v>18</v>
      </c>
      <c r="E292" s="372">
        <f t="shared" si="360"/>
        <v>1526</v>
      </c>
      <c r="F292" s="358">
        <f>F296</f>
        <v>908</v>
      </c>
      <c r="G292" s="358">
        <f t="shared" si="361"/>
        <v>618</v>
      </c>
      <c r="H292" s="358">
        <f t="shared" si="361"/>
        <v>0</v>
      </c>
      <c r="I292" s="372">
        <f t="shared" si="362"/>
        <v>1514</v>
      </c>
      <c r="J292" s="358">
        <f>J296</f>
        <v>896</v>
      </c>
      <c r="K292" s="358">
        <f t="shared" si="363"/>
        <v>618</v>
      </c>
      <c r="L292" s="358">
        <f t="shared" si="363"/>
        <v>0</v>
      </c>
      <c r="M292" s="372">
        <f t="shared" si="364"/>
        <v>1514</v>
      </c>
      <c r="N292" s="358">
        <f>N296</f>
        <v>896</v>
      </c>
      <c r="O292" s="358">
        <f t="shared" si="365"/>
        <v>618</v>
      </c>
      <c r="P292" s="358">
        <f t="shared" si="365"/>
        <v>0</v>
      </c>
      <c r="Q292" s="372">
        <f t="shared" si="366"/>
        <v>1514</v>
      </c>
      <c r="R292" s="358">
        <f>R296</f>
        <v>896</v>
      </c>
      <c r="S292" s="358">
        <f t="shared" si="367"/>
        <v>618</v>
      </c>
      <c r="T292" s="358">
        <f t="shared" si="367"/>
        <v>0</v>
      </c>
    </row>
    <row r="293" spans="1:20" s="363" customFormat="1" ht="24" customHeight="1">
      <c r="A293" s="246"/>
      <c r="B293" s="255" t="s">
        <v>413</v>
      </c>
      <c r="C293" s="255">
        <v>10.1</v>
      </c>
      <c r="D293" s="256" t="s">
        <v>434</v>
      </c>
      <c r="E293" s="257">
        <f>F293+G293+H293</f>
        <v>83576</v>
      </c>
      <c r="F293" s="257">
        <f>F297+F313+F317+F321+F325+F329+F333+F337+F341+F345+F349+F353+F357+F361+F365+F369+F373+F377+F381+F385+F389+F393+F397+F401+F405+F409+F413+F417+F421+F425+F429+F433+F437+F441+F445+F449+F453+F457+F461+F465+F469+F473+F477+F481</f>
        <v>73468</v>
      </c>
      <c r="G293" s="257">
        <f>G297+G313+G317+G321+G325+G329+G333+G337+G341+G345+G349+G353+G357+G361+G365+G369+G373+G377+G381+G385+G389+G393+G397+G401+G405+G409+G413+G417+G421+G425+G429+G433+G437+G441+G445+G449+G453+G457+G461+G465+G469+G473+G477+G481</f>
        <v>10108</v>
      </c>
      <c r="H293" s="257">
        <f>H297+H313+H317+H321+H325+H329+H333+H337+H341+H345+H349+H353+H357+H361+H365+H369+H373+H377+H381+H385+H389+H393+H397+H401+H405+H409+H413+H417+H421+H425+H429+H433+H437+H441+H445+H449+H453+H457+H461+H465+H469+H473+H477+H481</f>
        <v>0</v>
      </c>
      <c r="I293" s="257">
        <f>J293+K293+L293</f>
        <v>69966</v>
      </c>
      <c r="J293" s="257">
        <f>J297+J313+J317+J321+J325+J329+J333+J337+J341+J345+J349+J353+J357+J361+J365+J369+J373+J377+J381+J385+J389+J393+J397+J401+J405+J409+J413+J417+J421+J425+J429+J433+J437+J441+J445+J449+J453+J457+J461+J465+J469+J473+J477+J481</f>
        <v>59858</v>
      </c>
      <c r="K293" s="257">
        <f t="shared" ref="K293:L293" si="368">K297+K313+K317+K321+K325+K329+K333+K337+K341+K345+K349+K353+K357+K361+K365+K369+K373+K377+K381+K385+K389+K393+K397+K401+K405+K409+K413+K417+K421+K425+K429+K433+K437+K441+K445+K449+K453+K457+K461+K465+K469+K473+K477+K481</f>
        <v>10108</v>
      </c>
      <c r="L293" s="257">
        <f t="shared" si="368"/>
        <v>0</v>
      </c>
      <c r="M293" s="257">
        <f>N293+O293+P293</f>
        <v>69966</v>
      </c>
      <c r="N293" s="257">
        <f>N297+N313+N317+N321+N325+N329+N333+N337+N341+N345+N349+N353+N357+N361+N365+N369+N373+N377+N381+N385+N389+N393+N397+N401+N405+N409+N413+N417+N421+N425+N429+N433+N437+N441+N445+N449+N453+N457+N461+N465+N469+N473+N477+N481</f>
        <v>59858</v>
      </c>
      <c r="O293" s="257">
        <f t="shared" ref="O293:P293" si="369">O297+O313+O317+O321+O325+O329+O333+O337+O341+O345+O349+O353+O357+O361+O365+O369+O373+O377+O381+O385+O389+O393+O397+O401+O405+O409+O413+O417+O421+O425+O429+O433+O437+O441+O445+O449+O453+O457+O461+O465+O469+O473+O477+O481</f>
        <v>10108</v>
      </c>
      <c r="P293" s="257">
        <f t="shared" si="369"/>
        <v>0</v>
      </c>
      <c r="Q293" s="257">
        <f>R293+S293+T293</f>
        <v>69966</v>
      </c>
      <c r="R293" s="257">
        <f>R297+R313+R317+R321+R325+R329+R333+R337+R341+R345+R349+R353+R357+R361+R365+R369+R373+R377+R381+R385+R389+R393+R397+R401+R405+R409+R413+R417+R421+R425+R429+R433+R437+R441+R445+R449+R453+R457+R461+R465+R469+R473+R477+R481</f>
        <v>59858</v>
      </c>
      <c r="S293" s="257">
        <f t="shared" ref="S293:T293" si="370">S297+S313+S317+S321+S325+S329+S333+S337+S341+S345+S349+S353+S357+S361+S365+S369+S373+S377+S381+S385+S389+S393+S397+S401+S405+S409+S413+S417+S421+S425+S429+S433+S437+S441+S445+S449+S453+S457+S461+S465+S469+S473+S477+S481</f>
        <v>10108</v>
      </c>
      <c r="T293" s="257">
        <f t="shared" si="370"/>
        <v>0</v>
      </c>
    </row>
    <row r="294" spans="1:20" s="363" customFormat="1" ht="24" customHeight="1">
      <c r="A294" s="246"/>
      <c r="B294" s="365" t="s">
        <v>354</v>
      </c>
      <c r="C294" s="255" t="s">
        <v>354</v>
      </c>
      <c r="D294" s="258" t="s">
        <v>16</v>
      </c>
      <c r="E294" s="359">
        <f t="shared" ref="E294:E357" si="371">F294+G294+H294</f>
        <v>5121</v>
      </c>
      <c r="F294" s="359">
        <f t="shared" ref="F294:H294" si="372">F295+F296</f>
        <v>4485</v>
      </c>
      <c r="G294" s="359">
        <f t="shared" si="372"/>
        <v>636</v>
      </c>
      <c r="H294" s="359">
        <f t="shared" si="372"/>
        <v>0</v>
      </c>
      <c r="I294" s="359">
        <f t="shared" ref="I294:I357" si="373">J294+K294+L294</f>
        <v>5109</v>
      </c>
      <c r="J294" s="359">
        <f t="shared" ref="J294:L294" si="374">J295+J296</f>
        <v>4473</v>
      </c>
      <c r="K294" s="359">
        <f t="shared" si="374"/>
        <v>636</v>
      </c>
      <c r="L294" s="359">
        <f t="shared" si="374"/>
        <v>0</v>
      </c>
      <c r="M294" s="359">
        <f t="shared" ref="M294:M357" si="375">N294+O294+P294</f>
        <v>5109</v>
      </c>
      <c r="N294" s="359">
        <f t="shared" ref="N294:P294" si="376">N295+N296</f>
        <v>4473</v>
      </c>
      <c r="O294" s="359">
        <f t="shared" si="376"/>
        <v>636</v>
      </c>
      <c r="P294" s="359">
        <f t="shared" si="376"/>
        <v>0</v>
      </c>
      <c r="Q294" s="359">
        <f t="shared" ref="Q294:Q357" si="377">R294+S294+T294</f>
        <v>5109</v>
      </c>
      <c r="R294" s="359">
        <f t="shared" ref="R294:T294" si="378">R295+R296</f>
        <v>4473</v>
      </c>
      <c r="S294" s="359">
        <f t="shared" si="378"/>
        <v>636</v>
      </c>
      <c r="T294" s="359">
        <f t="shared" si="378"/>
        <v>0</v>
      </c>
    </row>
    <row r="295" spans="1:20" s="363" customFormat="1" ht="24" customHeight="1">
      <c r="A295" s="263"/>
      <c r="B295" s="365" t="s">
        <v>354</v>
      </c>
      <c r="C295" s="255" t="s">
        <v>354</v>
      </c>
      <c r="D295" s="258" t="s">
        <v>17</v>
      </c>
      <c r="E295" s="359">
        <f t="shared" si="371"/>
        <v>3595</v>
      </c>
      <c r="F295" s="359">
        <f>F299+F315+F319+F323+F327+F331+F335+F339+F343+F347+F351+F355+F359+F363+F367+F371+F375+F379+F383+F387+F391+F395+F399+F403+F407+F411+F415+F419+F423+F427+F431+F435+F439+F443+F447+F451+F455+F459+F463+F467+F471+F475+F479+F483</f>
        <v>3577</v>
      </c>
      <c r="G295" s="359">
        <f t="shared" ref="G295:H296" si="379">G299+G315+G319+G323+G327+G331+G335+G339+G343+G347+G351+G355+G359+G363+G367+G371+G375+G379+G383+G387+G391+G395+G399+G403+G407+G411+G415+G419+G423+G427+G431+G435+G439+G443+G447+G451+G455+G459+G463+G467+G471+G475+G479+G483</f>
        <v>18</v>
      </c>
      <c r="H295" s="359">
        <f t="shared" si="379"/>
        <v>0</v>
      </c>
      <c r="I295" s="359">
        <f t="shared" si="373"/>
        <v>3595</v>
      </c>
      <c r="J295" s="359">
        <f>J299+J315+J319+J323+J327+J331+J335+J339+J343+J347+J351+J355+J359+J363+J367+J371+J375+J379+J383+J387+J391+J395+J399+J403+J407+J411+J415+J419+J423+J427+J431+J435+J439+J443+J447+J451+J455+J459+J463+J467+J471+J475+J479+J483</f>
        <v>3577</v>
      </c>
      <c r="K295" s="359">
        <f t="shared" ref="K295:L296" si="380">K299+K315+K319+K323+K327+K331+K335+K339+K343+K347+K351+K355+K359+K363+K367+K371+K375+K379+K383+K387+K391+K395+K399+K403+K407+K411+K415+K419+K423+K427+K431+K435+K439+K443+K447+K451+K455+K459+K463+K467+K471+K475+K479+K483</f>
        <v>18</v>
      </c>
      <c r="L295" s="359">
        <f t="shared" si="380"/>
        <v>0</v>
      </c>
      <c r="M295" s="359">
        <f t="shared" si="375"/>
        <v>3595</v>
      </c>
      <c r="N295" s="359">
        <f>N299+N315+N319+N323+N327+N331+N335+N339+N343+N347+N351+N355+N359+N363+N367+N371+N375+N379+N383+N387+N391+N395+N399+N403+N407+N411+N415+N419+N423+N427+N431+N435+N439+N443+N447+N451+N455+N459+N463+N467+N471+N475+N479+N483</f>
        <v>3577</v>
      </c>
      <c r="O295" s="359">
        <f t="shared" ref="O295:P296" si="381">O299+O315+O319+O323+O327+O331+O335+O339+O343+O347+O351+O355+O359+O363+O367+O371+O375+O379+O383+O387+O391+O395+O399+O403+O407+O411+O415+O419+O423+O427+O431+O435+O439+O443+O447+O451+O455+O459+O463+O467+O471+O475+O479+O483</f>
        <v>18</v>
      </c>
      <c r="P295" s="359">
        <f t="shared" si="381"/>
        <v>0</v>
      </c>
      <c r="Q295" s="359">
        <f t="shared" si="377"/>
        <v>3595</v>
      </c>
      <c r="R295" s="359">
        <f>R299+R315+R319+R323+R327+R331+R335+R339+R343+R347+R351+R355+R359+R363+R367+R371+R375+R379+R383+R387+R391+R395+R399+R403+R407+R411+R415+R419+R423+R427+R431+R435+R439+R443+R447+R451+R455+R459+R463+R467+R471+R475+R479+R483</f>
        <v>3577</v>
      </c>
      <c r="S295" s="359">
        <f t="shared" ref="S295:T296" si="382">S299+S315+S319+S323+S327+S331+S335+S339+S343+S347+S351+S355+S359+S363+S367+S371+S375+S379+S383+S387+S391+S395+S399+S403+S407+S411+S415+S419+S423+S427+S431+S435+S439+S443+S447+S451+S455+S459+S463+S467+S471+S475+S479+S483</f>
        <v>18</v>
      </c>
      <c r="T295" s="359">
        <f t="shared" si="382"/>
        <v>0</v>
      </c>
    </row>
    <row r="296" spans="1:20" s="363" customFormat="1" ht="24" customHeight="1">
      <c r="A296" s="263"/>
      <c r="B296" s="365" t="s">
        <v>354</v>
      </c>
      <c r="C296" s="255" t="s">
        <v>354</v>
      </c>
      <c r="D296" s="258" t="s">
        <v>18</v>
      </c>
      <c r="E296" s="359">
        <f t="shared" si="371"/>
        <v>1526</v>
      </c>
      <c r="F296" s="359">
        <f>F300+F316+F320+F324+F328+F332+F336+F340+F344+F348+F352+F356+F360+F364+F368+F372+F376+F380+F384+F388+F392+F396+F400+F404+F408+F412+F416+F420+F424+F428+F432+F436+F440+F444+F448+F452+F456+F460+F464+F468+F472+F476+F480+F484</f>
        <v>908</v>
      </c>
      <c r="G296" s="359">
        <f t="shared" si="379"/>
        <v>618</v>
      </c>
      <c r="H296" s="359">
        <f t="shared" si="379"/>
        <v>0</v>
      </c>
      <c r="I296" s="359">
        <f t="shared" si="373"/>
        <v>1514</v>
      </c>
      <c r="J296" s="359">
        <f>J300+J316+J320+J324+J328+J332+J336+J340+J344+J348+J352+J356+J360+J364+J368+J372+J376+J380+J384+J388+J392+J396+J400+J404+J408+J412+J416+J420+J424+J428+J432+J436+J440+J444+J448+J452+J456+J460+J464+J468+J472+J476+J480+J484</f>
        <v>896</v>
      </c>
      <c r="K296" s="359">
        <f t="shared" si="380"/>
        <v>618</v>
      </c>
      <c r="L296" s="359">
        <f t="shared" si="380"/>
        <v>0</v>
      </c>
      <c r="M296" s="359">
        <f t="shared" si="375"/>
        <v>1514</v>
      </c>
      <c r="N296" s="359">
        <f>N300+N316+N320+N324+N328+N332+N336+N340+N344+N348+N352+N356+N360+N364+N368+N372+N376+N380+N384+N388+N392+N396+N400+N404+N408+N412+N416+N420+N424+N428+N432+N436+N440+N444+N448+N452+N456+N460+N464+N468+N472+N476+N480+N484</f>
        <v>896</v>
      </c>
      <c r="O296" s="359">
        <f t="shared" si="381"/>
        <v>618</v>
      </c>
      <c r="P296" s="359">
        <f t="shared" si="381"/>
        <v>0</v>
      </c>
      <c r="Q296" s="359">
        <f t="shared" si="377"/>
        <v>1514</v>
      </c>
      <c r="R296" s="359">
        <f>R300+R316+R320+R324+R328+R332+R336+R340+R344+R348+R352+R356+R360+R364+R368+R372+R376+R380+R384+R388+R392+R396+R400+R404+R408+R412+R416+R420+R424+R428+R432+R436+R440+R444+R448+R452+R456+R460+R464+R468+R472+R476+R480+R484</f>
        <v>896</v>
      </c>
      <c r="S296" s="359">
        <f t="shared" si="382"/>
        <v>618</v>
      </c>
      <c r="T296" s="359">
        <f t="shared" si="382"/>
        <v>0</v>
      </c>
    </row>
    <row r="297" spans="1:20" s="363" customFormat="1" ht="51.75" customHeight="1">
      <c r="A297" s="263"/>
      <c r="B297" s="255" t="s">
        <v>598</v>
      </c>
      <c r="C297" s="255" t="s">
        <v>645</v>
      </c>
      <c r="D297" s="256" t="s">
        <v>435</v>
      </c>
      <c r="E297" s="257">
        <f t="shared" si="371"/>
        <v>16230</v>
      </c>
      <c r="F297" s="257">
        <f>F301+F305+F309</f>
        <v>13230</v>
      </c>
      <c r="G297" s="257">
        <v>3000</v>
      </c>
      <c r="H297" s="257">
        <f t="shared" ref="H297" si="383">H301+H305+H309</f>
        <v>0</v>
      </c>
      <c r="I297" s="257">
        <f t="shared" si="373"/>
        <v>16230</v>
      </c>
      <c r="J297" s="257">
        <f>J301+J305+J309</f>
        <v>13230</v>
      </c>
      <c r="K297" s="257">
        <f t="shared" ref="K297:L297" si="384">K301+K305+K309</f>
        <v>3000</v>
      </c>
      <c r="L297" s="257">
        <f t="shared" si="384"/>
        <v>0</v>
      </c>
      <c r="M297" s="257">
        <f t="shared" si="375"/>
        <v>16230</v>
      </c>
      <c r="N297" s="257">
        <f>N301+N305+N309</f>
        <v>13230</v>
      </c>
      <c r="O297" s="257">
        <f t="shared" ref="O297:P297" si="385">O301+O305+O309</f>
        <v>3000</v>
      </c>
      <c r="P297" s="257">
        <f t="shared" si="385"/>
        <v>0</v>
      </c>
      <c r="Q297" s="257">
        <f t="shared" si="377"/>
        <v>16230</v>
      </c>
      <c r="R297" s="257">
        <f>R301+R305+R309</f>
        <v>13230</v>
      </c>
      <c r="S297" s="257">
        <f t="shared" ref="S297:T297" si="386">S301+S305+S309</f>
        <v>3000</v>
      </c>
      <c r="T297" s="257">
        <f t="shared" si="386"/>
        <v>0</v>
      </c>
    </row>
    <row r="298" spans="1:20" s="363" customFormat="1" ht="24" customHeight="1">
      <c r="A298" s="263"/>
      <c r="B298" s="365" t="s">
        <v>354</v>
      </c>
      <c r="C298" s="255" t="s">
        <v>354</v>
      </c>
      <c r="D298" s="258" t="s">
        <v>16</v>
      </c>
      <c r="E298" s="359">
        <f t="shared" si="371"/>
        <v>714</v>
      </c>
      <c r="F298" s="359">
        <f t="shared" ref="F298:H298" si="387">F299+F300</f>
        <v>557</v>
      </c>
      <c r="G298" s="359">
        <f t="shared" si="387"/>
        <v>157</v>
      </c>
      <c r="H298" s="359">
        <f t="shared" si="387"/>
        <v>0</v>
      </c>
      <c r="I298" s="359">
        <f t="shared" si="373"/>
        <v>714</v>
      </c>
      <c r="J298" s="359">
        <f t="shared" ref="J298:L298" si="388">J299+J300</f>
        <v>557</v>
      </c>
      <c r="K298" s="359">
        <f t="shared" si="388"/>
        <v>157</v>
      </c>
      <c r="L298" s="359">
        <f t="shared" si="388"/>
        <v>0</v>
      </c>
      <c r="M298" s="359">
        <f t="shared" si="375"/>
        <v>714</v>
      </c>
      <c r="N298" s="359">
        <f t="shared" ref="N298:P298" si="389">N299+N300</f>
        <v>557</v>
      </c>
      <c r="O298" s="359">
        <f t="shared" si="389"/>
        <v>157</v>
      </c>
      <c r="P298" s="359">
        <f t="shared" si="389"/>
        <v>0</v>
      </c>
      <c r="Q298" s="359">
        <f t="shared" si="377"/>
        <v>714</v>
      </c>
      <c r="R298" s="359">
        <f t="shared" ref="R298:T298" si="390">R299+R300</f>
        <v>557</v>
      </c>
      <c r="S298" s="359">
        <f t="shared" si="390"/>
        <v>157</v>
      </c>
      <c r="T298" s="359">
        <f t="shared" si="390"/>
        <v>0</v>
      </c>
    </row>
    <row r="299" spans="1:20" s="363" customFormat="1" ht="24" customHeight="1">
      <c r="A299" s="263"/>
      <c r="B299" s="365" t="s">
        <v>354</v>
      </c>
      <c r="C299" s="255" t="s">
        <v>354</v>
      </c>
      <c r="D299" s="258" t="s">
        <v>17</v>
      </c>
      <c r="E299" s="359">
        <f t="shared" si="371"/>
        <v>487</v>
      </c>
      <c r="F299" s="359">
        <f>F303+F307+F311</f>
        <v>487</v>
      </c>
      <c r="G299" s="359">
        <v>0</v>
      </c>
      <c r="H299" s="359">
        <f t="shared" ref="H299:H300" si="391">H303+H307+H311</f>
        <v>0</v>
      </c>
      <c r="I299" s="359">
        <f t="shared" si="373"/>
        <v>487</v>
      </c>
      <c r="J299" s="359">
        <f>J303+J307+J311</f>
        <v>487</v>
      </c>
      <c r="K299" s="359">
        <f t="shared" ref="K299:L300" si="392">K303+K307+K311</f>
        <v>0</v>
      </c>
      <c r="L299" s="359">
        <f t="shared" si="392"/>
        <v>0</v>
      </c>
      <c r="M299" s="359">
        <f t="shared" si="375"/>
        <v>487</v>
      </c>
      <c r="N299" s="359">
        <f>N303+N307+N311</f>
        <v>487</v>
      </c>
      <c r="O299" s="359">
        <f t="shared" ref="O299:P300" si="393">O303+O307+O311</f>
        <v>0</v>
      </c>
      <c r="P299" s="359">
        <f t="shared" si="393"/>
        <v>0</v>
      </c>
      <c r="Q299" s="359">
        <f t="shared" si="377"/>
        <v>487</v>
      </c>
      <c r="R299" s="359">
        <f>R303+R307+R311</f>
        <v>487</v>
      </c>
      <c r="S299" s="359">
        <f t="shared" ref="S299:T300" si="394">S303+S307+S311</f>
        <v>0</v>
      </c>
      <c r="T299" s="359">
        <f t="shared" si="394"/>
        <v>0</v>
      </c>
    </row>
    <row r="300" spans="1:20" s="363" customFormat="1" ht="24" customHeight="1">
      <c r="A300" s="263"/>
      <c r="B300" s="365" t="s">
        <v>354</v>
      </c>
      <c r="C300" s="255" t="s">
        <v>354</v>
      </c>
      <c r="D300" s="258" t="s">
        <v>18</v>
      </c>
      <c r="E300" s="359">
        <f t="shared" si="371"/>
        <v>227</v>
      </c>
      <c r="F300" s="359">
        <f>F304+F308+F312</f>
        <v>70</v>
      </c>
      <c r="G300" s="359">
        <f>G304+G308+G312</f>
        <v>157</v>
      </c>
      <c r="H300" s="359">
        <f t="shared" si="391"/>
        <v>0</v>
      </c>
      <c r="I300" s="359">
        <f t="shared" si="373"/>
        <v>227</v>
      </c>
      <c r="J300" s="359">
        <f>J304+J308+J312</f>
        <v>70</v>
      </c>
      <c r="K300" s="359">
        <f t="shared" si="392"/>
        <v>157</v>
      </c>
      <c r="L300" s="359">
        <f t="shared" si="392"/>
        <v>0</v>
      </c>
      <c r="M300" s="359">
        <f t="shared" si="375"/>
        <v>227</v>
      </c>
      <c r="N300" s="359">
        <f>N304+N308+N312</f>
        <v>70</v>
      </c>
      <c r="O300" s="359">
        <f t="shared" si="393"/>
        <v>157</v>
      </c>
      <c r="P300" s="359">
        <f t="shared" si="393"/>
        <v>0</v>
      </c>
      <c r="Q300" s="359">
        <f t="shared" si="377"/>
        <v>227</v>
      </c>
      <c r="R300" s="359">
        <f>R304+R308+R312</f>
        <v>70</v>
      </c>
      <c r="S300" s="359">
        <f t="shared" si="394"/>
        <v>157</v>
      </c>
      <c r="T300" s="359">
        <f t="shared" si="394"/>
        <v>0</v>
      </c>
    </row>
    <row r="301" spans="1:20" s="363" customFormat="1" ht="42.75">
      <c r="A301" s="263"/>
      <c r="B301" s="255" t="s">
        <v>599</v>
      </c>
      <c r="C301" s="255" t="s">
        <v>646</v>
      </c>
      <c r="D301" s="256" t="s">
        <v>435</v>
      </c>
      <c r="E301" s="257">
        <f t="shared" si="371"/>
        <v>10730</v>
      </c>
      <c r="F301" s="257">
        <v>7730</v>
      </c>
      <c r="G301" s="257">
        <v>3000</v>
      </c>
      <c r="H301" s="257">
        <v>0</v>
      </c>
      <c r="I301" s="257">
        <f t="shared" si="373"/>
        <v>10730</v>
      </c>
      <c r="J301" s="257">
        <v>7730</v>
      </c>
      <c r="K301" s="257">
        <v>3000</v>
      </c>
      <c r="L301" s="257">
        <v>0</v>
      </c>
      <c r="M301" s="257">
        <f t="shared" si="375"/>
        <v>10730</v>
      </c>
      <c r="N301" s="257">
        <v>7730</v>
      </c>
      <c r="O301" s="257">
        <v>3000</v>
      </c>
      <c r="P301" s="257">
        <v>0</v>
      </c>
      <c r="Q301" s="257">
        <f t="shared" si="377"/>
        <v>10730</v>
      </c>
      <c r="R301" s="257">
        <v>7730</v>
      </c>
      <c r="S301" s="257">
        <v>3000</v>
      </c>
      <c r="T301" s="257">
        <v>0</v>
      </c>
    </row>
    <row r="302" spans="1:20" s="363" customFormat="1" ht="24" customHeight="1">
      <c r="A302" s="263"/>
      <c r="B302" s="365" t="s">
        <v>354</v>
      </c>
      <c r="C302" s="255" t="s">
        <v>354</v>
      </c>
      <c r="D302" s="258" t="s">
        <v>16</v>
      </c>
      <c r="E302" s="359">
        <f t="shared" si="371"/>
        <v>714</v>
      </c>
      <c r="F302" s="359">
        <f t="shared" ref="F302:H302" si="395">F303+F304</f>
        <v>557</v>
      </c>
      <c r="G302" s="359">
        <f t="shared" si="395"/>
        <v>157</v>
      </c>
      <c r="H302" s="359">
        <f t="shared" si="395"/>
        <v>0</v>
      </c>
      <c r="I302" s="359">
        <f t="shared" si="373"/>
        <v>714</v>
      </c>
      <c r="J302" s="359">
        <f t="shared" ref="J302:L302" si="396">J303+J304</f>
        <v>557</v>
      </c>
      <c r="K302" s="359">
        <f t="shared" si="396"/>
        <v>157</v>
      </c>
      <c r="L302" s="359">
        <f t="shared" si="396"/>
        <v>0</v>
      </c>
      <c r="M302" s="359">
        <f t="shared" si="375"/>
        <v>714</v>
      </c>
      <c r="N302" s="359">
        <f t="shared" ref="N302:P302" si="397">N303+N304</f>
        <v>557</v>
      </c>
      <c r="O302" s="359">
        <f t="shared" si="397"/>
        <v>157</v>
      </c>
      <c r="P302" s="359">
        <f t="shared" si="397"/>
        <v>0</v>
      </c>
      <c r="Q302" s="359">
        <f t="shared" si="377"/>
        <v>714</v>
      </c>
      <c r="R302" s="359">
        <f t="shared" ref="R302:T302" si="398">R303+R304</f>
        <v>557</v>
      </c>
      <c r="S302" s="359">
        <f t="shared" si="398"/>
        <v>157</v>
      </c>
      <c r="T302" s="359">
        <f t="shared" si="398"/>
        <v>0</v>
      </c>
    </row>
    <row r="303" spans="1:20" s="363" customFormat="1" ht="24" customHeight="1">
      <c r="A303" s="263"/>
      <c r="B303" s="365" t="s">
        <v>354</v>
      </c>
      <c r="C303" s="255" t="s">
        <v>354</v>
      </c>
      <c r="D303" s="258" t="s">
        <v>17</v>
      </c>
      <c r="E303" s="359">
        <f t="shared" si="371"/>
        <v>487</v>
      </c>
      <c r="F303" s="359">
        <f>493-6</f>
        <v>487</v>
      </c>
      <c r="G303" s="359">
        <v>0</v>
      </c>
      <c r="H303" s="359"/>
      <c r="I303" s="359">
        <f t="shared" si="373"/>
        <v>487</v>
      </c>
      <c r="J303" s="359">
        <f>493-6</f>
        <v>487</v>
      </c>
      <c r="K303" s="359">
        <v>0</v>
      </c>
      <c r="L303" s="359"/>
      <c r="M303" s="359">
        <f t="shared" si="375"/>
        <v>487</v>
      </c>
      <c r="N303" s="359">
        <f>493-6</f>
        <v>487</v>
      </c>
      <c r="O303" s="359">
        <v>0</v>
      </c>
      <c r="P303" s="359"/>
      <c r="Q303" s="359">
        <f t="shared" si="377"/>
        <v>487</v>
      </c>
      <c r="R303" s="359">
        <f>493-6</f>
        <v>487</v>
      </c>
      <c r="S303" s="359">
        <v>0</v>
      </c>
      <c r="T303" s="359"/>
    </row>
    <row r="304" spans="1:20" s="363" customFormat="1" ht="24" customHeight="1">
      <c r="A304" s="263"/>
      <c r="B304" s="365" t="s">
        <v>354</v>
      </c>
      <c r="C304" s="255" t="s">
        <v>354</v>
      </c>
      <c r="D304" s="258" t="s">
        <v>18</v>
      </c>
      <c r="E304" s="359">
        <f t="shared" si="371"/>
        <v>227</v>
      </c>
      <c r="F304" s="359">
        <v>70</v>
      </c>
      <c r="G304" s="359">
        <v>157</v>
      </c>
      <c r="H304" s="359"/>
      <c r="I304" s="359">
        <f t="shared" si="373"/>
        <v>227</v>
      </c>
      <c r="J304" s="359">
        <v>70</v>
      </c>
      <c r="K304" s="359">
        <v>157</v>
      </c>
      <c r="L304" s="359"/>
      <c r="M304" s="359">
        <f t="shared" si="375"/>
        <v>227</v>
      </c>
      <c r="N304" s="359">
        <v>70</v>
      </c>
      <c r="O304" s="359">
        <v>157</v>
      </c>
      <c r="P304" s="359"/>
      <c r="Q304" s="359">
        <f t="shared" si="377"/>
        <v>227</v>
      </c>
      <c r="R304" s="359">
        <v>70</v>
      </c>
      <c r="S304" s="359">
        <v>157</v>
      </c>
      <c r="T304" s="359"/>
    </row>
    <row r="305" spans="1:20" s="363" customFormat="1" ht="30.75" customHeight="1">
      <c r="A305" s="263"/>
      <c r="B305" s="255" t="s">
        <v>600</v>
      </c>
      <c r="C305" s="255" t="s">
        <v>647</v>
      </c>
      <c r="D305" s="256" t="s">
        <v>436</v>
      </c>
      <c r="E305" s="257">
        <f t="shared" si="371"/>
        <v>1500</v>
      </c>
      <c r="F305" s="257">
        <v>1500</v>
      </c>
      <c r="G305" s="257">
        <v>0</v>
      </c>
      <c r="H305" s="257">
        <v>0</v>
      </c>
      <c r="I305" s="257">
        <f t="shared" si="373"/>
        <v>1500</v>
      </c>
      <c r="J305" s="257">
        <v>1500</v>
      </c>
      <c r="K305" s="257">
        <v>0</v>
      </c>
      <c r="L305" s="257">
        <v>0</v>
      </c>
      <c r="M305" s="257">
        <f t="shared" si="375"/>
        <v>1500</v>
      </c>
      <c r="N305" s="257">
        <v>1500</v>
      </c>
      <c r="O305" s="257">
        <v>0</v>
      </c>
      <c r="P305" s="257">
        <v>0</v>
      </c>
      <c r="Q305" s="257">
        <f t="shared" si="377"/>
        <v>1500</v>
      </c>
      <c r="R305" s="257">
        <v>1500</v>
      </c>
      <c r="S305" s="257">
        <v>0</v>
      </c>
      <c r="T305" s="257">
        <v>0</v>
      </c>
    </row>
    <row r="306" spans="1:20" s="363" customFormat="1" ht="24" customHeight="1">
      <c r="A306" s="263"/>
      <c r="B306" s="365" t="s">
        <v>354</v>
      </c>
      <c r="C306" s="255" t="s">
        <v>354</v>
      </c>
      <c r="D306" s="258" t="s">
        <v>16</v>
      </c>
      <c r="E306" s="359">
        <f t="shared" si="371"/>
        <v>0</v>
      </c>
      <c r="F306" s="359">
        <f t="shared" ref="F306" si="399">F307+F308</f>
        <v>0</v>
      </c>
      <c r="G306" s="359">
        <v>0</v>
      </c>
      <c r="H306" s="359"/>
      <c r="I306" s="359">
        <f t="shared" si="373"/>
        <v>0</v>
      </c>
      <c r="J306" s="359">
        <f t="shared" ref="J306" si="400">J307+J308</f>
        <v>0</v>
      </c>
      <c r="K306" s="359">
        <v>0</v>
      </c>
      <c r="L306" s="359"/>
      <c r="M306" s="359">
        <f t="shared" si="375"/>
        <v>0</v>
      </c>
      <c r="N306" s="359">
        <f t="shared" ref="N306" si="401">N307+N308</f>
        <v>0</v>
      </c>
      <c r="O306" s="359">
        <v>0</v>
      </c>
      <c r="P306" s="359"/>
      <c r="Q306" s="359">
        <f t="shared" si="377"/>
        <v>0</v>
      </c>
      <c r="R306" s="359">
        <f t="shared" ref="R306" si="402">R307+R308</f>
        <v>0</v>
      </c>
      <c r="S306" s="359">
        <v>0</v>
      </c>
      <c r="T306" s="359"/>
    </row>
    <row r="307" spans="1:20" s="363" customFormat="1" ht="24" customHeight="1">
      <c r="A307" s="263"/>
      <c r="B307" s="365" t="s">
        <v>354</v>
      </c>
      <c r="C307" s="255" t="s">
        <v>354</v>
      </c>
      <c r="D307" s="258" t="s">
        <v>17</v>
      </c>
      <c r="E307" s="359">
        <f t="shared" si="371"/>
        <v>0</v>
      </c>
      <c r="F307" s="359"/>
      <c r="G307" s="359">
        <v>0</v>
      </c>
      <c r="H307" s="359"/>
      <c r="I307" s="359">
        <f t="shared" si="373"/>
        <v>0</v>
      </c>
      <c r="J307" s="359"/>
      <c r="K307" s="359">
        <v>0</v>
      </c>
      <c r="L307" s="359"/>
      <c r="M307" s="359">
        <f t="shared" si="375"/>
        <v>0</v>
      </c>
      <c r="N307" s="359"/>
      <c r="O307" s="359">
        <v>0</v>
      </c>
      <c r="P307" s="359"/>
      <c r="Q307" s="359">
        <f t="shared" si="377"/>
        <v>0</v>
      </c>
      <c r="R307" s="359"/>
      <c r="S307" s="359">
        <v>0</v>
      </c>
      <c r="T307" s="359"/>
    </row>
    <row r="308" spans="1:20" s="363" customFormat="1" ht="24" customHeight="1">
      <c r="A308" s="263"/>
      <c r="B308" s="365" t="s">
        <v>354</v>
      </c>
      <c r="C308" s="255" t="s">
        <v>354</v>
      </c>
      <c r="D308" s="258" t="s">
        <v>18</v>
      </c>
      <c r="E308" s="359">
        <f t="shared" si="371"/>
        <v>0</v>
      </c>
      <c r="F308" s="359"/>
      <c r="G308" s="359">
        <v>0</v>
      </c>
      <c r="H308" s="359"/>
      <c r="I308" s="359">
        <f t="shared" si="373"/>
        <v>0</v>
      </c>
      <c r="J308" s="359"/>
      <c r="K308" s="359">
        <v>0</v>
      </c>
      <c r="L308" s="359"/>
      <c r="M308" s="359">
        <f t="shared" si="375"/>
        <v>0</v>
      </c>
      <c r="N308" s="359"/>
      <c r="O308" s="359">
        <v>0</v>
      </c>
      <c r="P308" s="359"/>
      <c r="Q308" s="359">
        <f t="shared" si="377"/>
        <v>0</v>
      </c>
      <c r="R308" s="359"/>
      <c r="S308" s="359">
        <v>0</v>
      </c>
      <c r="T308" s="359"/>
    </row>
    <row r="309" spans="1:20" s="363" customFormat="1" ht="32.25" customHeight="1">
      <c r="A309" s="263"/>
      <c r="B309" s="255" t="s">
        <v>601</v>
      </c>
      <c r="C309" s="255" t="s">
        <v>648</v>
      </c>
      <c r="D309" s="256" t="s">
        <v>437</v>
      </c>
      <c r="E309" s="257">
        <f t="shared" si="371"/>
        <v>4000</v>
      </c>
      <c r="F309" s="257">
        <v>4000</v>
      </c>
      <c r="G309" s="257">
        <v>0</v>
      </c>
      <c r="H309" s="257">
        <v>0</v>
      </c>
      <c r="I309" s="257">
        <f t="shared" si="373"/>
        <v>4000</v>
      </c>
      <c r="J309" s="257">
        <v>4000</v>
      </c>
      <c r="K309" s="257">
        <v>0</v>
      </c>
      <c r="L309" s="257">
        <v>0</v>
      </c>
      <c r="M309" s="257">
        <f t="shared" si="375"/>
        <v>4000</v>
      </c>
      <c r="N309" s="257">
        <v>4000</v>
      </c>
      <c r="O309" s="257">
        <v>0</v>
      </c>
      <c r="P309" s="257">
        <v>0</v>
      </c>
      <c r="Q309" s="257">
        <f t="shared" si="377"/>
        <v>4000</v>
      </c>
      <c r="R309" s="257">
        <v>4000</v>
      </c>
      <c r="S309" s="257">
        <v>0</v>
      </c>
      <c r="T309" s="257">
        <v>0</v>
      </c>
    </row>
    <row r="310" spans="1:20" s="363" customFormat="1" ht="24" customHeight="1">
      <c r="A310" s="263"/>
      <c r="B310" s="365" t="s">
        <v>354</v>
      </c>
      <c r="C310" s="255" t="s">
        <v>354</v>
      </c>
      <c r="D310" s="258" t="s">
        <v>16</v>
      </c>
      <c r="E310" s="359">
        <f t="shared" si="371"/>
        <v>0</v>
      </c>
      <c r="F310" s="359">
        <f t="shared" ref="F310" si="403">F311+F312</f>
        <v>0</v>
      </c>
      <c r="G310" s="359">
        <v>0</v>
      </c>
      <c r="H310" s="359"/>
      <c r="I310" s="359">
        <f t="shared" si="373"/>
        <v>0</v>
      </c>
      <c r="J310" s="359">
        <f t="shared" ref="J310" si="404">J311+J312</f>
        <v>0</v>
      </c>
      <c r="K310" s="359">
        <v>0</v>
      </c>
      <c r="L310" s="359"/>
      <c r="M310" s="359">
        <f t="shared" si="375"/>
        <v>0</v>
      </c>
      <c r="N310" s="359">
        <f t="shared" ref="N310" si="405">N311+N312</f>
        <v>0</v>
      </c>
      <c r="O310" s="359">
        <v>0</v>
      </c>
      <c r="P310" s="359"/>
      <c r="Q310" s="359">
        <f t="shared" si="377"/>
        <v>0</v>
      </c>
      <c r="R310" s="359">
        <f t="shared" ref="R310" si="406">R311+R312</f>
        <v>0</v>
      </c>
      <c r="S310" s="359">
        <v>0</v>
      </c>
      <c r="T310" s="359"/>
    </row>
    <row r="311" spans="1:20" s="363" customFormat="1" ht="24" customHeight="1">
      <c r="A311" s="263"/>
      <c r="B311" s="365" t="s">
        <v>354</v>
      </c>
      <c r="C311" s="255" t="s">
        <v>354</v>
      </c>
      <c r="D311" s="258" t="s">
        <v>17</v>
      </c>
      <c r="E311" s="359">
        <f t="shared" si="371"/>
        <v>0</v>
      </c>
      <c r="F311" s="359"/>
      <c r="G311" s="359">
        <v>0</v>
      </c>
      <c r="H311" s="359"/>
      <c r="I311" s="359">
        <f t="shared" si="373"/>
        <v>0</v>
      </c>
      <c r="J311" s="359"/>
      <c r="K311" s="359">
        <v>0</v>
      </c>
      <c r="L311" s="359"/>
      <c r="M311" s="359">
        <f t="shared" si="375"/>
        <v>0</v>
      </c>
      <c r="N311" s="359"/>
      <c r="O311" s="359">
        <v>0</v>
      </c>
      <c r="P311" s="359"/>
      <c r="Q311" s="359">
        <f t="shared" si="377"/>
        <v>0</v>
      </c>
      <c r="R311" s="359"/>
      <c r="S311" s="359">
        <v>0</v>
      </c>
      <c r="T311" s="359"/>
    </row>
    <row r="312" spans="1:20" s="363" customFormat="1" ht="24" customHeight="1">
      <c r="A312" s="263"/>
      <c r="B312" s="365" t="s">
        <v>354</v>
      </c>
      <c r="C312" s="255" t="s">
        <v>354</v>
      </c>
      <c r="D312" s="258" t="s">
        <v>18</v>
      </c>
      <c r="E312" s="359">
        <f t="shared" si="371"/>
        <v>0</v>
      </c>
      <c r="F312" s="359"/>
      <c r="G312" s="359">
        <v>0</v>
      </c>
      <c r="H312" s="359"/>
      <c r="I312" s="359">
        <f t="shared" si="373"/>
        <v>0</v>
      </c>
      <c r="J312" s="359"/>
      <c r="K312" s="359">
        <v>0</v>
      </c>
      <c r="L312" s="359"/>
      <c r="M312" s="359">
        <f t="shared" si="375"/>
        <v>0</v>
      </c>
      <c r="N312" s="359"/>
      <c r="O312" s="359">
        <v>0</v>
      </c>
      <c r="P312" s="359"/>
      <c r="Q312" s="359">
        <f t="shared" si="377"/>
        <v>0</v>
      </c>
      <c r="R312" s="359"/>
      <c r="S312" s="359">
        <v>0</v>
      </c>
      <c r="T312" s="359"/>
    </row>
    <row r="313" spans="1:20" s="363" customFormat="1" ht="52.5" customHeight="1">
      <c r="A313" s="263"/>
      <c r="B313" s="255" t="s">
        <v>602</v>
      </c>
      <c r="C313" s="255" t="s">
        <v>649</v>
      </c>
      <c r="D313" s="256" t="s">
        <v>438</v>
      </c>
      <c r="E313" s="257">
        <f t="shared" si="371"/>
        <v>3725</v>
      </c>
      <c r="F313" s="257">
        <v>2825</v>
      </c>
      <c r="G313" s="257">
        <v>900</v>
      </c>
      <c r="H313" s="257">
        <v>0</v>
      </c>
      <c r="I313" s="257">
        <f t="shared" si="373"/>
        <v>3725</v>
      </c>
      <c r="J313" s="257">
        <v>2825</v>
      </c>
      <c r="K313" s="257">
        <v>900</v>
      </c>
      <c r="L313" s="257">
        <v>0</v>
      </c>
      <c r="M313" s="257">
        <f t="shared" si="375"/>
        <v>3725</v>
      </c>
      <c r="N313" s="257">
        <v>2825</v>
      </c>
      <c r="O313" s="257">
        <v>900</v>
      </c>
      <c r="P313" s="257">
        <v>0</v>
      </c>
      <c r="Q313" s="257">
        <f t="shared" si="377"/>
        <v>3725</v>
      </c>
      <c r="R313" s="257">
        <v>2825</v>
      </c>
      <c r="S313" s="257">
        <v>900</v>
      </c>
      <c r="T313" s="257">
        <v>0</v>
      </c>
    </row>
    <row r="314" spans="1:20" s="363" customFormat="1" ht="24" customHeight="1">
      <c r="A314" s="263"/>
      <c r="B314" s="365" t="s">
        <v>354</v>
      </c>
      <c r="C314" s="255" t="s">
        <v>354</v>
      </c>
      <c r="D314" s="258" t="s">
        <v>16</v>
      </c>
      <c r="E314" s="359">
        <f t="shared" si="371"/>
        <v>346</v>
      </c>
      <c r="F314" s="359">
        <f t="shared" ref="F314:H314" si="407">F315+F316</f>
        <v>297</v>
      </c>
      <c r="G314" s="359">
        <f t="shared" si="407"/>
        <v>49</v>
      </c>
      <c r="H314" s="359">
        <f t="shared" si="407"/>
        <v>0</v>
      </c>
      <c r="I314" s="359">
        <f t="shared" si="373"/>
        <v>346</v>
      </c>
      <c r="J314" s="359">
        <f t="shared" ref="J314:L314" si="408">J315+J316</f>
        <v>297</v>
      </c>
      <c r="K314" s="359">
        <f t="shared" si="408"/>
        <v>49</v>
      </c>
      <c r="L314" s="359">
        <f t="shared" si="408"/>
        <v>0</v>
      </c>
      <c r="M314" s="359">
        <f t="shared" si="375"/>
        <v>346</v>
      </c>
      <c r="N314" s="359">
        <f t="shared" ref="N314:P314" si="409">N315+N316</f>
        <v>297</v>
      </c>
      <c r="O314" s="359">
        <f t="shared" si="409"/>
        <v>49</v>
      </c>
      <c r="P314" s="359">
        <f t="shared" si="409"/>
        <v>0</v>
      </c>
      <c r="Q314" s="359">
        <f t="shared" si="377"/>
        <v>346</v>
      </c>
      <c r="R314" s="359">
        <f t="shared" ref="R314:T314" si="410">R315+R316</f>
        <v>297</v>
      </c>
      <c r="S314" s="359">
        <f t="shared" si="410"/>
        <v>49</v>
      </c>
      <c r="T314" s="359">
        <f t="shared" si="410"/>
        <v>0</v>
      </c>
    </row>
    <row r="315" spans="1:20" s="363" customFormat="1" ht="24" customHeight="1">
      <c r="A315" s="263"/>
      <c r="B315" s="365" t="s">
        <v>354</v>
      </c>
      <c r="C315" s="255" t="s">
        <v>354</v>
      </c>
      <c r="D315" s="258" t="s">
        <v>17</v>
      </c>
      <c r="E315" s="359">
        <f t="shared" si="371"/>
        <v>276</v>
      </c>
      <c r="F315" s="359">
        <v>276</v>
      </c>
      <c r="G315" s="359">
        <v>0</v>
      </c>
      <c r="H315" s="359"/>
      <c r="I315" s="359">
        <f t="shared" si="373"/>
        <v>276</v>
      </c>
      <c r="J315" s="359">
        <v>276</v>
      </c>
      <c r="K315" s="359">
        <v>0</v>
      </c>
      <c r="L315" s="359"/>
      <c r="M315" s="359">
        <f t="shared" si="375"/>
        <v>276</v>
      </c>
      <c r="N315" s="359">
        <v>276</v>
      </c>
      <c r="O315" s="359">
        <v>0</v>
      </c>
      <c r="P315" s="359"/>
      <c r="Q315" s="359">
        <f t="shared" si="377"/>
        <v>276</v>
      </c>
      <c r="R315" s="359">
        <v>276</v>
      </c>
      <c r="S315" s="359">
        <v>0</v>
      </c>
      <c r="T315" s="359"/>
    </row>
    <row r="316" spans="1:20" s="363" customFormat="1" ht="24" customHeight="1">
      <c r="A316" s="263"/>
      <c r="B316" s="365" t="s">
        <v>354</v>
      </c>
      <c r="C316" s="255" t="s">
        <v>354</v>
      </c>
      <c r="D316" s="258" t="s">
        <v>18</v>
      </c>
      <c r="E316" s="359">
        <f t="shared" si="371"/>
        <v>70</v>
      </c>
      <c r="F316" s="359">
        <v>21</v>
      </c>
      <c r="G316" s="359">
        <v>49</v>
      </c>
      <c r="H316" s="359"/>
      <c r="I316" s="359">
        <f t="shared" si="373"/>
        <v>70</v>
      </c>
      <c r="J316" s="359">
        <v>21</v>
      </c>
      <c r="K316" s="359">
        <v>49</v>
      </c>
      <c r="L316" s="359"/>
      <c r="M316" s="359">
        <f t="shared" si="375"/>
        <v>70</v>
      </c>
      <c r="N316" s="359">
        <v>21</v>
      </c>
      <c r="O316" s="359">
        <v>49</v>
      </c>
      <c r="P316" s="359"/>
      <c r="Q316" s="359">
        <f t="shared" si="377"/>
        <v>70</v>
      </c>
      <c r="R316" s="359">
        <v>21</v>
      </c>
      <c r="S316" s="359">
        <v>49</v>
      </c>
      <c r="T316" s="359"/>
    </row>
    <row r="317" spans="1:20" s="363" customFormat="1" ht="47.25" customHeight="1">
      <c r="A317" s="263"/>
      <c r="B317" s="286" t="s">
        <v>603</v>
      </c>
      <c r="C317" s="286" t="s">
        <v>650</v>
      </c>
      <c r="D317" s="366" t="s">
        <v>439</v>
      </c>
      <c r="E317" s="257">
        <f t="shared" si="371"/>
        <v>8900</v>
      </c>
      <c r="F317" s="257">
        <f>2290+5650</f>
        <v>7940</v>
      </c>
      <c r="G317" s="257">
        <v>960</v>
      </c>
      <c r="H317" s="257">
        <v>0</v>
      </c>
      <c r="I317" s="257">
        <f t="shared" si="373"/>
        <v>3794</v>
      </c>
      <c r="J317" s="257">
        <f>2290+461+83</f>
        <v>2834</v>
      </c>
      <c r="K317" s="257">
        <v>960</v>
      </c>
      <c r="L317" s="257">
        <v>0</v>
      </c>
      <c r="M317" s="257">
        <f t="shared" si="375"/>
        <v>3794</v>
      </c>
      <c r="N317" s="257">
        <f>2290+461+83</f>
        <v>2834</v>
      </c>
      <c r="O317" s="257">
        <v>960</v>
      </c>
      <c r="P317" s="257">
        <v>0</v>
      </c>
      <c r="Q317" s="257">
        <f t="shared" si="377"/>
        <v>3794</v>
      </c>
      <c r="R317" s="257">
        <f>2290+461+83</f>
        <v>2834</v>
      </c>
      <c r="S317" s="257">
        <v>960</v>
      </c>
      <c r="T317" s="257">
        <v>0</v>
      </c>
    </row>
    <row r="318" spans="1:20" s="363" customFormat="1" ht="24" customHeight="1">
      <c r="A318" s="263"/>
      <c r="B318" s="368" t="s">
        <v>354</v>
      </c>
      <c r="C318" s="286" t="s">
        <v>354</v>
      </c>
      <c r="D318" s="369" t="s">
        <v>16</v>
      </c>
      <c r="E318" s="359">
        <f t="shared" si="371"/>
        <v>318</v>
      </c>
      <c r="F318" s="359">
        <f t="shared" ref="F318:G318" si="411">F319+F320</f>
        <v>318</v>
      </c>
      <c r="G318" s="359">
        <f t="shared" si="411"/>
        <v>0</v>
      </c>
      <c r="H318" s="359"/>
      <c r="I318" s="359">
        <f t="shared" si="373"/>
        <v>318</v>
      </c>
      <c r="J318" s="359">
        <f t="shared" ref="J318:K318" si="412">J319+J320</f>
        <v>318</v>
      </c>
      <c r="K318" s="359">
        <f t="shared" si="412"/>
        <v>0</v>
      </c>
      <c r="L318" s="359"/>
      <c r="M318" s="359">
        <f t="shared" si="375"/>
        <v>318</v>
      </c>
      <c r="N318" s="359">
        <f t="shared" ref="N318:O318" si="413">N319+N320</f>
        <v>318</v>
      </c>
      <c r="O318" s="359">
        <f t="shared" si="413"/>
        <v>0</v>
      </c>
      <c r="P318" s="359"/>
      <c r="Q318" s="359">
        <f t="shared" si="377"/>
        <v>318</v>
      </c>
      <c r="R318" s="359">
        <f t="shared" ref="R318:S318" si="414">R319+R320</f>
        <v>318</v>
      </c>
      <c r="S318" s="359">
        <f t="shared" si="414"/>
        <v>0</v>
      </c>
      <c r="T318" s="359"/>
    </row>
    <row r="319" spans="1:20" s="363" customFormat="1" ht="24" customHeight="1">
      <c r="A319" s="263"/>
      <c r="B319" s="368" t="s">
        <v>354</v>
      </c>
      <c r="C319" s="286" t="s">
        <v>354</v>
      </c>
      <c r="D319" s="369" t="s">
        <v>17</v>
      </c>
      <c r="E319" s="359">
        <f t="shared" si="371"/>
        <v>197</v>
      </c>
      <c r="F319" s="359">
        <v>197</v>
      </c>
      <c r="G319" s="359"/>
      <c r="H319" s="359"/>
      <c r="I319" s="359">
        <f t="shared" si="373"/>
        <v>197</v>
      </c>
      <c r="J319" s="359">
        <v>197</v>
      </c>
      <c r="K319" s="359"/>
      <c r="L319" s="359"/>
      <c r="M319" s="359">
        <f t="shared" si="375"/>
        <v>197</v>
      </c>
      <c r="N319" s="359">
        <v>197</v>
      </c>
      <c r="O319" s="359"/>
      <c r="P319" s="359"/>
      <c r="Q319" s="359">
        <f t="shared" si="377"/>
        <v>197</v>
      </c>
      <c r="R319" s="359">
        <v>197</v>
      </c>
      <c r="S319" s="359"/>
      <c r="T319" s="359"/>
    </row>
    <row r="320" spans="1:20" s="363" customFormat="1" ht="24" customHeight="1">
      <c r="A320" s="263"/>
      <c r="B320" s="368" t="s">
        <v>354</v>
      </c>
      <c r="C320" s="286" t="s">
        <v>354</v>
      </c>
      <c r="D320" s="369" t="s">
        <v>18</v>
      </c>
      <c r="E320" s="359">
        <f t="shared" si="371"/>
        <v>121</v>
      </c>
      <c r="F320" s="359">
        <v>121</v>
      </c>
      <c r="G320" s="359"/>
      <c r="H320" s="359"/>
      <c r="I320" s="359">
        <f t="shared" si="373"/>
        <v>121</v>
      </c>
      <c r="J320" s="359">
        <v>121</v>
      </c>
      <c r="K320" s="359"/>
      <c r="L320" s="359"/>
      <c r="M320" s="359">
        <f t="shared" si="375"/>
        <v>121</v>
      </c>
      <c r="N320" s="359">
        <v>121</v>
      </c>
      <c r="O320" s="359"/>
      <c r="P320" s="359"/>
      <c r="Q320" s="359">
        <f t="shared" si="377"/>
        <v>121</v>
      </c>
      <c r="R320" s="359">
        <v>121</v>
      </c>
      <c r="S320" s="359"/>
      <c r="T320" s="359"/>
    </row>
    <row r="321" spans="1:20" s="363" customFormat="1" ht="33.75" customHeight="1">
      <c r="A321" s="263"/>
      <c r="B321" s="255" t="s">
        <v>604</v>
      </c>
      <c r="C321" s="255" t="s">
        <v>651</v>
      </c>
      <c r="D321" s="256" t="s">
        <v>440</v>
      </c>
      <c r="E321" s="257">
        <f t="shared" si="371"/>
        <v>1107</v>
      </c>
      <c r="F321" s="257">
        <f>495+322</f>
        <v>817</v>
      </c>
      <c r="G321" s="257">
        <v>290</v>
      </c>
      <c r="H321" s="257">
        <v>0</v>
      </c>
      <c r="I321" s="257">
        <f t="shared" si="373"/>
        <v>785</v>
      </c>
      <c r="J321" s="257">
        <v>495</v>
      </c>
      <c r="K321" s="257">
        <v>290</v>
      </c>
      <c r="L321" s="257">
        <v>0</v>
      </c>
      <c r="M321" s="257">
        <f t="shared" si="375"/>
        <v>785</v>
      </c>
      <c r="N321" s="257">
        <v>495</v>
      </c>
      <c r="O321" s="257">
        <v>290</v>
      </c>
      <c r="P321" s="257">
        <v>0</v>
      </c>
      <c r="Q321" s="257">
        <f t="shared" si="377"/>
        <v>785</v>
      </c>
      <c r="R321" s="257">
        <v>495</v>
      </c>
      <c r="S321" s="257">
        <v>290</v>
      </c>
      <c r="T321" s="257">
        <v>0</v>
      </c>
    </row>
    <row r="322" spans="1:20" s="363" customFormat="1" ht="24" customHeight="1">
      <c r="A322" s="263"/>
      <c r="B322" s="365" t="s">
        <v>354</v>
      </c>
      <c r="C322" s="255" t="s">
        <v>354</v>
      </c>
      <c r="D322" s="258" t="s">
        <v>16</v>
      </c>
      <c r="E322" s="359">
        <f t="shared" si="371"/>
        <v>60</v>
      </c>
      <c r="F322" s="359">
        <f t="shared" ref="F322:H322" si="415">F323+F324</f>
        <v>46</v>
      </c>
      <c r="G322" s="359">
        <f t="shared" si="415"/>
        <v>14</v>
      </c>
      <c r="H322" s="359">
        <f t="shared" si="415"/>
        <v>0</v>
      </c>
      <c r="I322" s="359">
        <f t="shared" si="373"/>
        <v>60</v>
      </c>
      <c r="J322" s="359">
        <f t="shared" ref="J322:L322" si="416">J323+J324</f>
        <v>46</v>
      </c>
      <c r="K322" s="359">
        <f t="shared" si="416"/>
        <v>14</v>
      </c>
      <c r="L322" s="359">
        <f t="shared" si="416"/>
        <v>0</v>
      </c>
      <c r="M322" s="359">
        <f t="shared" si="375"/>
        <v>60</v>
      </c>
      <c r="N322" s="359">
        <f t="shared" ref="N322:P322" si="417">N323+N324</f>
        <v>46</v>
      </c>
      <c r="O322" s="359">
        <f t="shared" si="417"/>
        <v>14</v>
      </c>
      <c r="P322" s="359">
        <f t="shared" si="417"/>
        <v>0</v>
      </c>
      <c r="Q322" s="359">
        <f t="shared" si="377"/>
        <v>60</v>
      </c>
      <c r="R322" s="359">
        <f t="shared" ref="R322:T322" si="418">R323+R324</f>
        <v>46</v>
      </c>
      <c r="S322" s="359">
        <f t="shared" si="418"/>
        <v>14</v>
      </c>
      <c r="T322" s="359">
        <f t="shared" si="418"/>
        <v>0</v>
      </c>
    </row>
    <row r="323" spans="1:20" s="363" customFormat="1" ht="24" customHeight="1">
      <c r="A323" s="263"/>
      <c r="B323" s="365" t="s">
        <v>354</v>
      </c>
      <c r="C323" s="255" t="s">
        <v>354</v>
      </c>
      <c r="D323" s="258" t="s">
        <v>17</v>
      </c>
      <c r="E323" s="359">
        <f t="shared" si="371"/>
        <v>45</v>
      </c>
      <c r="F323" s="359">
        <v>41</v>
      </c>
      <c r="G323" s="359">
        <v>4</v>
      </c>
      <c r="H323" s="359"/>
      <c r="I323" s="359">
        <f t="shared" si="373"/>
        <v>45</v>
      </c>
      <c r="J323" s="359">
        <v>41</v>
      </c>
      <c r="K323" s="359">
        <v>4</v>
      </c>
      <c r="L323" s="359"/>
      <c r="M323" s="359">
        <f t="shared" si="375"/>
        <v>45</v>
      </c>
      <c r="N323" s="359">
        <v>41</v>
      </c>
      <c r="O323" s="359">
        <v>4</v>
      </c>
      <c r="P323" s="359"/>
      <c r="Q323" s="359">
        <f t="shared" si="377"/>
        <v>45</v>
      </c>
      <c r="R323" s="359">
        <v>41</v>
      </c>
      <c r="S323" s="359">
        <v>4</v>
      </c>
      <c r="T323" s="359"/>
    </row>
    <row r="324" spans="1:20" s="363" customFormat="1" ht="24" customHeight="1">
      <c r="A324" s="263"/>
      <c r="B324" s="365" t="s">
        <v>354</v>
      </c>
      <c r="C324" s="255" t="s">
        <v>354</v>
      </c>
      <c r="D324" s="258" t="s">
        <v>18</v>
      </c>
      <c r="E324" s="359">
        <f t="shared" si="371"/>
        <v>15</v>
      </c>
      <c r="F324" s="359">
        <v>5</v>
      </c>
      <c r="G324" s="359">
        <v>10</v>
      </c>
      <c r="H324" s="359"/>
      <c r="I324" s="359">
        <f t="shared" si="373"/>
        <v>15</v>
      </c>
      <c r="J324" s="359">
        <v>5</v>
      </c>
      <c r="K324" s="359">
        <v>10</v>
      </c>
      <c r="L324" s="359"/>
      <c r="M324" s="359">
        <f t="shared" si="375"/>
        <v>15</v>
      </c>
      <c r="N324" s="359">
        <v>5</v>
      </c>
      <c r="O324" s="359">
        <v>10</v>
      </c>
      <c r="P324" s="359"/>
      <c r="Q324" s="359">
        <f t="shared" si="377"/>
        <v>15</v>
      </c>
      <c r="R324" s="359">
        <v>5</v>
      </c>
      <c r="S324" s="359">
        <v>10</v>
      </c>
      <c r="T324" s="359"/>
    </row>
    <row r="325" spans="1:20" s="363" customFormat="1" ht="47.25" customHeight="1">
      <c r="A325" s="263"/>
      <c r="B325" s="255" t="s">
        <v>605</v>
      </c>
      <c r="C325" s="255" t="s">
        <v>652</v>
      </c>
      <c r="D325" s="256" t="s">
        <v>441</v>
      </c>
      <c r="E325" s="257">
        <f t="shared" si="371"/>
        <v>2897</v>
      </c>
      <c r="F325" s="257">
        <f>1620+777</f>
        <v>2397</v>
      </c>
      <c r="G325" s="257">
        <v>500</v>
      </c>
      <c r="H325" s="257">
        <v>0</v>
      </c>
      <c r="I325" s="257">
        <f t="shared" si="373"/>
        <v>2184</v>
      </c>
      <c r="J325" s="257">
        <f>1620+64</f>
        <v>1684</v>
      </c>
      <c r="K325" s="257">
        <v>500</v>
      </c>
      <c r="L325" s="257">
        <v>0</v>
      </c>
      <c r="M325" s="257">
        <f t="shared" si="375"/>
        <v>2184</v>
      </c>
      <c r="N325" s="257">
        <f>1620+64</f>
        <v>1684</v>
      </c>
      <c r="O325" s="257">
        <v>500</v>
      </c>
      <c r="P325" s="257">
        <v>0</v>
      </c>
      <c r="Q325" s="257">
        <f t="shared" si="377"/>
        <v>2184</v>
      </c>
      <c r="R325" s="257">
        <f>1620+64</f>
        <v>1684</v>
      </c>
      <c r="S325" s="257">
        <v>500</v>
      </c>
      <c r="T325" s="257">
        <v>0</v>
      </c>
    </row>
    <row r="326" spans="1:20" s="363" customFormat="1" ht="24" customHeight="1">
      <c r="A326" s="263"/>
      <c r="B326" s="365" t="s">
        <v>354</v>
      </c>
      <c r="C326" s="255" t="s">
        <v>354</v>
      </c>
      <c r="D326" s="258" t="s">
        <v>16</v>
      </c>
      <c r="E326" s="359">
        <f t="shared" si="371"/>
        <v>292</v>
      </c>
      <c r="F326" s="359">
        <f t="shared" ref="F326:H326" si="419">F327+F328</f>
        <v>212</v>
      </c>
      <c r="G326" s="359">
        <f t="shared" si="419"/>
        <v>80</v>
      </c>
      <c r="H326" s="359">
        <f t="shared" si="419"/>
        <v>0</v>
      </c>
      <c r="I326" s="359">
        <f t="shared" si="373"/>
        <v>292</v>
      </c>
      <c r="J326" s="359">
        <f t="shared" ref="J326:L326" si="420">J327+J328</f>
        <v>212</v>
      </c>
      <c r="K326" s="359">
        <f t="shared" si="420"/>
        <v>80</v>
      </c>
      <c r="L326" s="359">
        <f t="shared" si="420"/>
        <v>0</v>
      </c>
      <c r="M326" s="359">
        <f t="shared" si="375"/>
        <v>292</v>
      </c>
      <c r="N326" s="359">
        <f t="shared" ref="N326:P326" si="421">N327+N328</f>
        <v>212</v>
      </c>
      <c r="O326" s="359">
        <f t="shared" si="421"/>
        <v>80</v>
      </c>
      <c r="P326" s="359">
        <f t="shared" si="421"/>
        <v>0</v>
      </c>
      <c r="Q326" s="359">
        <f t="shared" si="377"/>
        <v>292</v>
      </c>
      <c r="R326" s="359">
        <f t="shared" ref="R326:T326" si="422">R327+R328</f>
        <v>212</v>
      </c>
      <c r="S326" s="359">
        <f t="shared" si="422"/>
        <v>80</v>
      </c>
      <c r="T326" s="359">
        <f t="shared" si="422"/>
        <v>0</v>
      </c>
    </row>
    <row r="327" spans="1:20" s="363" customFormat="1" ht="24" customHeight="1">
      <c r="A327" s="263"/>
      <c r="B327" s="365" t="s">
        <v>354</v>
      </c>
      <c r="C327" s="255" t="s">
        <v>354</v>
      </c>
      <c r="D327" s="258" t="s">
        <v>17</v>
      </c>
      <c r="E327" s="359">
        <f t="shared" si="371"/>
        <v>203</v>
      </c>
      <c r="F327" s="359">
        <v>203</v>
      </c>
      <c r="G327" s="359">
        <v>0</v>
      </c>
      <c r="H327" s="359"/>
      <c r="I327" s="359">
        <f t="shared" si="373"/>
        <v>203</v>
      </c>
      <c r="J327" s="359">
        <v>203</v>
      </c>
      <c r="K327" s="359">
        <v>0</v>
      </c>
      <c r="L327" s="359"/>
      <c r="M327" s="359">
        <f t="shared" si="375"/>
        <v>203</v>
      </c>
      <c r="N327" s="359">
        <v>203</v>
      </c>
      <c r="O327" s="359">
        <v>0</v>
      </c>
      <c r="P327" s="359"/>
      <c r="Q327" s="359">
        <f t="shared" si="377"/>
        <v>203</v>
      </c>
      <c r="R327" s="359">
        <v>203</v>
      </c>
      <c r="S327" s="359">
        <v>0</v>
      </c>
      <c r="T327" s="359"/>
    </row>
    <row r="328" spans="1:20" s="363" customFormat="1" ht="24" customHeight="1">
      <c r="A328" s="263"/>
      <c r="B328" s="365" t="s">
        <v>354</v>
      </c>
      <c r="C328" s="255" t="s">
        <v>354</v>
      </c>
      <c r="D328" s="258" t="s">
        <v>18</v>
      </c>
      <c r="E328" s="359">
        <f t="shared" si="371"/>
        <v>89</v>
      </c>
      <c r="F328" s="359">
        <v>9</v>
      </c>
      <c r="G328" s="359">
        <v>80</v>
      </c>
      <c r="H328" s="359"/>
      <c r="I328" s="359">
        <f t="shared" si="373"/>
        <v>89</v>
      </c>
      <c r="J328" s="359">
        <v>9</v>
      </c>
      <c r="K328" s="359">
        <v>80</v>
      </c>
      <c r="L328" s="359"/>
      <c r="M328" s="359">
        <f t="shared" si="375"/>
        <v>89</v>
      </c>
      <c r="N328" s="359">
        <v>9</v>
      </c>
      <c r="O328" s="359">
        <v>80</v>
      </c>
      <c r="P328" s="359"/>
      <c r="Q328" s="359">
        <f t="shared" si="377"/>
        <v>89</v>
      </c>
      <c r="R328" s="359">
        <v>9</v>
      </c>
      <c r="S328" s="359">
        <v>80</v>
      </c>
      <c r="T328" s="359"/>
    </row>
    <row r="329" spans="1:20" s="363" customFormat="1" ht="49.5" customHeight="1">
      <c r="A329" s="263"/>
      <c r="B329" s="255" t="s">
        <v>606</v>
      </c>
      <c r="C329" s="255" t="s">
        <v>653</v>
      </c>
      <c r="D329" s="256" t="s">
        <v>442</v>
      </c>
      <c r="E329" s="257">
        <f t="shared" si="371"/>
        <v>8025</v>
      </c>
      <c r="F329" s="257">
        <f>5597+2223</f>
        <v>7820</v>
      </c>
      <c r="G329" s="257">
        <v>205</v>
      </c>
      <c r="H329" s="257">
        <v>0</v>
      </c>
      <c r="I329" s="257">
        <f t="shared" si="373"/>
        <v>7646</v>
      </c>
      <c r="J329" s="257">
        <f>5597+1844</f>
        <v>7441</v>
      </c>
      <c r="K329" s="257">
        <v>205</v>
      </c>
      <c r="L329" s="257">
        <v>0</v>
      </c>
      <c r="M329" s="257">
        <f t="shared" si="375"/>
        <v>7646</v>
      </c>
      <c r="N329" s="257">
        <f>5597+1844</f>
        <v>7441</v>
      </c>
      <c r="O329" s="257">
        <v>205</v>
      </c>
      <c r="P329" s="257">
        <v>0</v>
      </c>
      <c r="Q329" s="257">
        <f t="shared" si="377"/>
        <v>7646</v>
      </c>
      <c r="R329" s="257">
        <f>5597+1844</f>
        <v>7441</v>
      </c>
      <c r="S329" s="257">
        <v>205</v>
      </c>
      <c r="T329" s="257">
        <v>0</v>
      </c>
    </row>
    <row r="330" spans="1:20" s="363" customFormat="1" ht="24" customHeight="1">
      <c r="A330" s="263"/>
      <c r="B330" s="365" t="s">
        <v>354</v>
      </c>
      <c r="C330" s="255" t="s">
        <v>354</v>
      </c>
      <c r="D330" s="258" t="s">
        <v>16</v>
      </c>
      <c r="E330" s="359">
        <f t="shared" si="371"/>
        <v>247</v>
      </c>
      <c r="F330" s="359">
        <f t="shared" ref="F330:H330" si="423">F331+F332</f>
        <v>207</v>
      </c>
      <c r="G330" s="359">
        <f t="shared" si="423"/>
        <v>40</v>
      </c>
      <c r="H330" s="359">
        <f t="shared" si="423"/>
        <v>0</v>
      </c>
      <c r="I330" s="359">
        <f t="shared" si="373"/>
        <v>247</v>
      </c>
      <c r="J330" s="359">
        <f t="shared" ref="J330:L330" si="424">J331+J332</f>
        <v>207</v>
      </c>
      <c r="K330" s="359">
        <f t="shared" si="424"/>
        <v>40</v>
      </c>
      <c r="L330" s="359">
        <f t="shared" si="424"/>
        <v>0</v>
      </c>
      <c r="M330" s="359">
        <f t="shared" si="375"/>
        <v>247</v>
      </c>
      <c r="N330" s="359">
        <f t="shared" ref="N330:P330" si="425">N331+N332</f>
        <v>207</v>
      </c>
      <c r="O330" s="359">
        <f t="shared" si="425"/>
        <v>40</v>
      </c>
      <c r="P330" s="359">
        <f t="shared" si="425"/>
        <v>0</v>
      </c>
      <c r="Q330" s="359">
        <f t="shared" si="377"/>
        <v>247</v>
      </c>
      <c r="R330" s="359">
        <f t="shared" ref="R330:T330" si="426">R331+R332</f>
        <v>207</v>
      </c>
      <c r="S330" s="359">
        <f t="shared" si="426"/>
        <v>40</v>
      </c>
      <c r="T330" s="359">
        <f t="shared" si="426"/>
        <v>0</v>
      </c>
    </row>
    <row r="331" spans="1:20" s="363" customFormat="1" ht="24" customHeight="1">
      <c r="A331" s="263"/>
      <c r="B331" s="365" t="s">
        <v>354</v>
      </c>
      <c r="C331" s="255" t="s">
        <v>354</v>
      </c>
      <c r="D331" s="258" t="s">
        <v>17</v>
      </c>
      <c r="E331" s="359">
        <f t="shared" si="371"/>
        <v>207</v>
      </c>
      <c r="F331" s="359">
        <f>108+99</f>
        <v>207</v>
      </c>
      <c r="G331" s="359">
        <v>0</v>
      </c>
      <c r="H331" s="359"/>
      <c r="I331" s="359">
        <f t="shared" si="373"/>
        <v>207</v>
      </c>
      <c r="J331" s="359">
        <f>108+99</f>
        <v>207</v>
      </c>
      <c r="K331" s="359">
        <v>0</v>
      </c>
      <c r="L331" s="359"/>
      <c r="M331" s="359">
        <f t="shared" si="375"/>
        <v>207</v>
      </c>
      <c r="N331" s="359">
        <f>108+99</f>
        <v>207</v>
      </c>
      <c r="O331" s="359">
        <v>0</v>
      </c>
      <c r="P331" s="359"/>
      <c r="Q331" s="359">
        <f t="shared" si="377"/>
        <v>207</v>
      </c>
      <c r="R331" s="359">
        <f>108+99</f>
        <v>207</v>
      </c>
      <c r="S331" s="359">
        <v>0</v>
      </c>
      <c r="T331" s="359"/>
    </row>
    <row r="332" spans="1:20" s="363" customFormat="1" ht="24" customHeight="1">
      <c r="A332" s="263"/>
      <c r="B332" s="365" t="s">
        <v>354</v>
      </c>
      <c r="C332" s="255" t="s">
        <v>354</v>
      </c>
      <c r="D332" s="258" t="s">
        <v>18</v>
      </c>
      <c r="E332" s="359">
        <f t="shared" si="371"/>
        <v>40</v>
      </c>
      <c r="F332" s="359"/>
      <c r="G332" s="359">
        <v>40</v>
      </c>
      <c r="H332" s="359"/>
      <c r="I332" s="359">
        <f t="shared" si="373"/>
        <v>40</v>
      </c>
      <c r="J332" s="359"/>
      <c r="K332" s="359">
        <v>40</v>
      </c>
      <c r="L332" s="359"/>
      <c r="M332" s="359">
        <f t="shared" si="375"/>
        <v>40</v>
      </c>
      <c r="N332" s="359"/>
      <c r="O332" s="359">
        <v>40</v>
      </c>
      <c r="P332" s="359"/>
      <c r="Q332" s="359">
        <f t="shared" si="377"/>
        <v>40</v>
      </c>
      <c r="R332" s="359"/>
      <c r="S332" s="359">
        <v>40</v>
      </c>
      <c r="T332" s="359"/>
    </row>
    <row r="333" spans="1:20" s="363" customFormat="1" ht="68.25" customHeight="1">
      <c r="A333" s="263"/>
      <c r="B333" s="255" t="s">
        <v>607</v>
      </c>
      <c r="C333" s="255" t="s">
        <v>654</v>
      </c>
      <c r="D333" s="256" t="s">
        <v>443</v>
      </c>
      <c r="E333" s="257">
        <f t="shared" si="371"/>
        <v>2055</v>
      </c>
      <c r="F333" s="257">
        <f>865+490</f>
        <v>1355</v>
      </c>
      <c r="G333" s="257">
        <v>700</v>
      </c>
      <c r="H333" s="257">
        <v>0</v>
      </c>
      <c r="I333" s="257">
        <f t="shared" si="373"/>
        <v>1805</v>
      </c>
      <c r="J333" s="257">
        <f>865+240</f>
        <v>1105</v>
      </c>
      <c r="K333" s="257">
        <v>700</v>
      </c>
      <c r="L333" s="257">
        <v>0</v>
      </c>
      <c r="M333" s="257">
        <f t="shared" si="375"/>
        <v>1805</v>
      </c>
      <c r="N333" s="257">
        <f>865+240</f>
        <v>1105</v>
      </c>
      <c r="O333" s="257">
        <v>700</v>
      </c>
      <c r="P333" s="257">
        <v>0</v>
      </c>
      <c r="Q333" s="257">
        <f t="shared" si="377"/>
        <v>1805</v>
      </c>
      <c r="R333" s="257">
        <f>865+240</f>
        <v>1105</v>
      </c>
      <c r="S333" s="257">
        <v>700</v>
      </c>
      <c r="T333" s="257">
        <v>0</v>
      </c>
    </row>
    <row r="334" spans="1:20" s="363" customFormat="1" ht="24" customHeight="1">
      <c r="A334" s="263"/>
      <c r="B334" s="365" t="s">
        <v>354</v>
      </c>
      <c r="C334" s="255" t="s">
        <v>354</v>
      </c>
      <c r="D334" s="258" t="s">
        <v>16</v>
      </c>
      <c r="E334" s="359">
        <f t="shared" si="371"/>
        <v>130</v>
      </c>
      <c r="F334" s="359">
        <f t="shared" ref="F334:H334" si="427">F335+F336</f>
        <v>103</v>
      </c>
      <c r="G334" s="359">
        <f t="shared" si="427"/>
        <v>27</v>
      </c>
      <c r="H334" s="359">
        <f t="shared" si="427"/>
        <v>0</v>
      </c>
      <c r="I334" s="359">
        <f t="shared" si="373"/>
        <v>130</v>
      </c>
      <c r="J334" s="359">
        <f t="shared" ref="J334:L334" si="428">J335+J336</f>
        <v>103</v>
      </c>
      <c r="K334" s="359">
        <f t="shared" si="428"/>
        <v>27</v>
      </c>
      <c r="L334" s="359">
        <f t="shared" si="428"/>
        <v>0</v>
      </c>
      <c r="M334" s="359">
        <f t="shared" si="375"/>
        <v>130</v>
      </c>
      <c r="N334" s="359">
        <f t="shared" ref="N334:P334" si="429">N335+N336</f>
        <v>103</v>
      </c>
      <c r="O334" s="359">
        <f t="shared" si="429"/>
        <v>27</v>
      </c>
      <c r="P334" s="359">
        <f t="shared" si="429"/>
        <v>0</v>
      </c>
      <c r="Q334" s="359">
        <f t="shared" si="377"/>
        <v>130</v>
      </c>
      <c r="R334" s="359">
        <f t="shared" ref="R334:T334" si="430">R335+R336</f>
        <v>103</v>
      </c>
      <c r="S334" s="359">
        <f t="shared" si="430"/>
        <v>27</v>
      </c>
      <c r="T334" s="359">
        <f t="shared" si="430"/>
        <v>0</v>
      </c>
    </row>
    <row r="335" spans="1:20" s="363" customFormat="1" ht="24" customHeight="1">
      <c r="A335" s="263"/>
      <c r="B335" s="365" t="s">
        <v>354</v>
      </c>
      <c r="C335" s="255" t="s">
        <v>354</v>
      </c>
      <c r="D335" s="258" t="s">
        <v>17</v>
      </c>
      <c r="E335" s="359">
        <f t="shared" si="371"/>
        <v>105</v>
      </c>
      <c r="F335" s="359">
        <f>80+20</f>
        <v>100</v>
      </c>
      <c r="G335" s="359">
        <v>5</v>
      </c>
      <c r="H335" s="359"/>
      <c r="I335" s="359">
        <f t="shared" si="373"/>
        <v>105</v>
      </c>
      <c r="J335" s="359">
        <f>80+20</f>
        <v>100</v>
      </c>
      <c r="K335" s="359">
        <v>5</v>
      </c>
      <c r="L335" s="359"/>
      <c r="M335" s="359">
        <f t="shared" si="375"/>
        <v>105</v>
      </c>
      <c r="N335" s="359">
        <f>80+20</f>
        <v>100</v>
      </c>
      <c r="O335" s="359">
        <v>5</v>
      </c>
      <c r="P335" s="359"/>
      <c r="Q335" s="359">
        <f t="shared" si="377"/>
        <v>105</v>
      </c>
      <c r="R335" s="359">
        <f>80+20</f>
        <v>100</v>
      </c>
      <c r="S335" s="359">
        <v>5</v>
      </c>
      <c r="T335" s="359"/>
    </row>
    <row r="336" spans="1:20" s="363" customFormat="1" ht="24" customHeight="1">
      <c r="A336" s="263"/>
      <c r="B336" s="365" t="s">
        <v>354</v>
      </c>
      <c r="C336" s="255" t="s">
        <v>354</v>
      </c>
      <c r="D336" s="258" t="s">
        <v>18</v>
      </c>
      <c r="E336" s="359">
        <f t="shared" si="371"/>
        <v>25</v>
      </c>
      <c r="F336" s="359">
        <v>3</v>
      </c>
      <c r="G336" s="359">
        <v>22</v>
      </c>
      <c r="H336" s="359"/>
      <c r="I336" s="359">
        <f t="shared" si="373"/>
        <v>25</v>
      </c>
      <c r="J336" s="359">
        <v>3</v>
      </c>
      <c r="K336" s="359">
        <v>22</v>
      </c>
      <c r="L336" s="359"/>
      <c r="M336" s="359">
        <f t="shared" si="375"/>
        <v>25</v>
      </c>
      <c r="N336" s="359">
        <v>3</v>
      </c>
      <c r="O336" s="359">
        <v>22</v>
      </c>
      <c r="P336" s="359"/>
      <c r="Q336" s="359">
        <f t="shared" si="377"/>
        <v>25</v>
      </c>
      <c r="R336" s="359">
        <v>3</v>
      </c>
      <c r="S336" s="359">
        <v>22</v>
      </c>
      <c r="T336" s="359"/>
    </row>
    <row r="337" spans="1:20" s="363" customFormat="1" ht="49.5" customHeight="1">
      <c r="A337" s="263"/>
      <c r="B337" s="286" t="s">
        <v>608</v>
      </c>
      <c r="C337" s="286" t="s">
        <v>655</v>
      </c>
      <c r="D337" s="366" t="s">
        <v>444</v>
      </c>
      <c r="E337" s="257">
        <f t="shared" si="371"/>
        <v>1532</v>
      </c>
      <c r="F337" s="257">
        <f>655+155+315+117</f>
        <v>1242</v>
      </c>
      <c r="G337" s="367">
        <v>290</v>
      </c>
      <c r="H337" s="257">
        <v>0</v>
      </c>
      <c r="I337" s="257">
        <f t="shared" si="373"/>
        <v>1532</v>
      </c>
      <c r="J337" s="257">
        <f>655+155+315+117</f>
        <v>1242</v>
      </c>
      <c r="K337" s="367">
        <v>290</v>
      </c>
      <c r="L337" s="257">
        <v>0</v>
      </c>
      <c r="M337" s="257">
        <f t="shared" si="375"/>
        <v>1532</v>
      </c>
      <c r="N337" s="257">
        <f>655+155+315+117</f>
        <v>1242</v>
      </c>
      <c r="O337" s="367">
        <v>290</v>
      </c>
      <c r="P337" s="257">
        <v>0</v>
      </c>
      <c r="Q337" s="257">
        <f t="shared" si="377"/>
        <v>1532</v>
      </c>
      <c r="R337" s="257">
        <f>655+155+315+117</f>
        <v>1242</v>
      </c>
      <c r="S337" s="367">
        <v>290</v>
      </c>
      <c r="T337" s="257">
        <v>0</v>
      </c>
    </row>
    <row r="338" spans="1:20" s="363" customFormat="1" ht="24" customHeight="1">
      <c r="A338" s="263"/>
      <c r="B338" s="368" t="s">
        <v>354</v>
      </c>
      <c r="C338" s="286" t="s">
        <v>354</v>
      </c>
      <c r="D338" s="369" t="s">
        <v>16</v>
      </c>
      <c r="E338" s="359">
        <f t="shared" si="371"/>
        <v>126</v>
      </c>
      <c r="F338" s="359">
        <f t="shared" ref="F338:H338" si="431">F339+F340</f>
        <v>96</v>
      </c>
      <c r="G338" s="359">
        <f t="shared" si="431"/>
        <v>30</v>
      </c>
      <c r="H338" s="359">
        <f t="shared" si="431"/>
        <v>0</v>
      </c>
      <c r="I338" s="359">
        <f t="shared" si="373"/>
        <v>126</v>
      </c>
      <c r="J338" s="359">
        <f t="shared" ref="J338:L338" si="432">J339+J340</f>
        <v>96</v>
      </c>
      <c r="K338" s="359">
        <f t="shared" si="432"/>
        <v>30</v>
      </c>
      <c r="L338" s="359">
        <f t="shared" si="432"/>
        <v>0</v>
      </c>
      <c r="M338" s="359">
        <f t="shared" si="375"/>
        <v>126</v>
      </c>
      <c r="N338" s="359">
        <f t="shared" ref="N338:P338" si="433">N339+N340</f>
        <v>96</v>
      </c>
      <c r="O338" s="359">
        <f t="shared" si="433"/>
        <v>30</v>
      </c>
      <c r="P338" s="359">
        <f t="shared" si="433"/>
        <v>0</v>
      </c>
      <c r="Q338" s="359">
        <f t="shared" si="377"/>
        <v>126</v>
      </c>
      <c r="R338" s="359">
        <f t="shared" ref="R338:T338" si="434">R339+R340</f>
        <v>96</v>
      </c>
      <c r="S338" s="359">
        <f t="shared" si="434"/>
        <v>30</v>
      </c>
      <c r="T338" s="359">
        <f t="shared" si="434"/>
        <v>0</v>
      </c>
    </row>
    <row r="339" spans="1:20" s="363" customFormat="1" ht="24" customHeight="1">
      <c r="A339" s="263"/>
      <c r="B339" s="368" t="s">
        <v>354</v>
      </c>
      <c r="C339" s="286" t="s">
        <v>354</v>
      </c>
      <c r="D339" s="369" t="s">
        <v>17</v>
      </c>
      <c r="E339" s="359">
        <f t="shared" si="371"/>
        <v>96</v>
      </c>
      <c r="F339" s="359">
        <v>96</v>
      </c>
      <c r="G339" s="359"/>
      <c r="H339" s="359"/>
      <c r="I339" s="359">
        <f t="shared" si="373"/>
        <v>96</v>
      </c>
      <c r="J339" s="359">
        <v>96</v>
      </c>
      <c r="K339" s="359"/>
      <c r="L339" s="359"/>
      <c r="M339" s="359">
        <f t="shared" si="375"/>
        <v>96</v>
      </c>
      <c r="N339" s="359">
        <v>96</v>
      </c>
      <c r="O339" s="359"/>
      <c r="P339" s="359"/>
      <c r="Q339" s="359">
        <f t="shared" si="377"/>
        <v>96</v>
      </c>
      <c r="R339" s="359">
        <v>96</v>
      </c>
      <c r="S339" s="359"/>
      <c r="T339" s="359"/>
    </row>
    <row r="340" spans="1:20" s="363" customFormat="1" ht="24" customHeight="1">
      <c r="A340" s="263"/>
      <c r="B340" s="368" t="s">
        <v>354</v>
      </c>
      <c r="C340" s="286" t="s">
        <v>354</v>
      </c>
      <c r="D340" s="369" t="s">
        <v>18</v>
      </c>
      <c r="E340" s="359">
        <f t="shared" si="371"/>
        <v>30</v>
      </c>
      <c r="F340" s="359"/>
      <c r="G340" s="359">
        <v>30</v>
      </c>
      <c r="H340" s="359"/>
      <c r="I340" s="359">
        <f t="shared" si="373"/>
        <v>30</v>
      </c>
      <c r="J340" s="359"/>
      <c r="K340" s="359">
        <v>30</v>
      </c>
      <c r="L340" s="359"/>
      <c r="M340" s="359">
        <f t="shared" si="375"/>
        <v>30</v>
      </c>
      <c r="N340" s="359"/>
      <c r="O340" s="359">
        <v>30</v>
      </c>
      <c r="P340" s="359"/>
      <c r="Q340" s="359">
        <f t="shared" si="377"/>
        <v>30</v>
      </c>
      <c r="R340" s="359"/>
      <c r="S340" s="359">
        <v>30</v>
      </c>
      <c r="T340" s="359"/>
    </row>
    <row r="341" spans="1:20" s="363" customFormat="1" ht="51.75" customHeight="1">
      <c r="A341" s="263"/>
      <c r="B341" s="255" t="s">
        <v>644</v>
      </c>
      <c r="C341" s="255" t="s">
        <v>656</v>
      </c>
      <c r="D341" s="256" t="s">
        <v>445</v>
      </c>
      <c r="E341" s="257">
        <f t="shared" si="371"/>
        <v>1804</v>
      </c>
      <c r="F341" s="257">
        <f>925+719</f>
        <v>1644</v>
      </c>
      <c r="G341" s="257">
        <v>160</v>
      </c>
      <c r="H341" s="257"/>
      <c r="I341" s="257">
        <f t="shared" si="373"/>
        <v>1682</v>
      </c>
      <c r="J341" s="257">
        <f>925+597</f>
        <v>1522</v>
      </c>
      <c r="K341" s="257">
        <v>160</v>
      </c>
      <c r="L341" s="257"/>
      <c r="M341" s="257">
        <f t="shared" si="375"/>
        <v>1682</v>
      </c>
      <c r="N341" s="257">
        <f>925+597</f>
        <v>1522</v>
      </c>
      <c r="O341" s="257">
        <v>160</v>
      </c>
      <c r="P341" s="257"/>
      <c r="Q341" s="257">
        <f t="shared" si="377"/>
        <v>1682</v>
      </c>
      <c r="R341" s="257">
        <f>925+597</f>
        <v>1522</v>
      </c>
      <c r="S341" s="257">
        <v>160</v>
      </c>
      <c r="T341" s="257"/>
    </row>
    <row r="342" spans="1:20" s="363" customFormat="1" ht="24" customHeight="1">
      <c r="A342" s="263"/>
      <c r="B342" s="365" t="s">
        <v>354</v>
      </c>
      <c r="C342" s="255" t="s">
        <v>354</v>
      </c>
      <c r="D342" s="258" t="s">
        <v>16</v>
      </c>
      <c r="E342" s="359">
        <f t="shared" si="371"/>
        <v>89</v>
      </c>
      <c r="F342" s="359">
        <f t="shared" ref="F342:H342" si="435">F343+F344</f>
        <v>89</v>
      </c>
      <c r="G342" s="359">
        <f t="shared" si="435"/>
        <v>0</v>
      </c>
      <c r="H342" s="359">
        <f t="shared" si="435"/>
        <v>0</v>
      </c>
      <c r="I342" s="359">
        <f t="shared" si="373"/>
        <v>89</v>
      </c>
      <c r="J342" s="359">
        <f t="shared" ref="J342:L342" si="436">J343+J344</f>
        <v>89</v>
      </c>
      <c r="K342" s="359">
        <f t="shared" si="436"/>
        <v>0</v>
      </c>
      <c r="L342" s="359">
        <f t="shared" si="436"/>
        <v>0</v>
      </c>
      <c r="M342" s="359">
        <f t="shared" si="375"/>
        <v>89</v>
      </c>
      <c r="N342" s="359">
        <f t="shared" ref="N342:P342" si="437">N343+N344</f>
        <v>89</v>
      </c>
      <c r="O342" s="359">
        <f t="shared" si="437"/>
        <v>0</v>
      </c>
      <c r="P342" s="359">
        <f t="shared" si="437"/>
        <v>0</v>
      </c>
      <c r="Q342" s="359">
        <f t="shared" si="377"/>
        <v>89</v>
      </c>
      <c r="R342" s="359">
        <f t="shared" ref="R342:T342" si="438">R343+R344</f>
        <v>89</v>
      </c>
      <c r="S342" s="359">
        <f t="shared" si="438"/>
        <v>0</v>
      </c>
      <c r="T342" s="359">
        <f t="shared" si="438"/>
        <v>0</v>
      </c>
    </row>
    <row r="343" spans="1:20" s="363" customFormat="1" ht="24" customHeight="1">
      <c r="A343" s="263"/>
      <c r="B343" s="365" t="s">
        <v>354</v>
      </c>
      <c r="C343" s="255" t="s">
        <v>354</v>
      </c>
      <c r="D343" s="258" t="s">
        <v>17</v>
      </c>
      <c r="E343" s="359">
        <f t="shared" si="371"/>
        <v>80</v>
      </c>
      <c r="F343" s="359">
        <f>76+4</f>
        <v>80</v>
      </c>
      <c r="G343" s="359">
        <v>0</v>
      </c>
      <c r="H343" s="359"/>
      <c r="I343" s="359">
        <f t="shared" si="373"/>
        <v>80</v>
      </c>
      <c r="J343" s="359">
        <f>76+4</f>
        <v>80</v>
      </c>
      <c r="K343" s="359">
        <v>0</v>
      </c>
      <c r="L343" s="359"/>
      <c r="M343" s="359">
        <f t="shared" si="375"/>
        <v>80</v>
      </c>
      <c r="N343" s="359">
        <f>76+4</f>
        <v>80</v>
      </c>
      <c r="O343" s="359">
        <v>0</v>
      </c>
      <c r="P343" s="359"/>
      <c r="Q343" s="359">
        <f t="shared" si="377"/>
        <v>80</v>
      </c>
      <c r="R343" s="359">
        <f>76+4</f>
        <v>80</v>
      </c>
      <c r="S343" s="359">
        <v>0</v>
      </c>
      <c r="T343" s="359"/>
    </row>
    <row r="344" spans="1:20" s="363" customFormat="1" ht="24" customHeight="1">
      <c r="A344" s="263"/>
      <c r="B344" s="365" t="s">
        <v>354</v>
      </c>
      <c r="C344" s="255" t="s">
        <v>354</v>
      </c>
      <c r="D344" s="258" t="s">
        <v>18</v>
      </c>
      <c r="E344" s="359">
        <f t="shared" si="371"/>
        <v>9</v>
      </c>
      <c r="F344" s="359">
        <v>9</v>
      </c>
      <c r="G344" s="359">
        <v>0</v>
      </c>
      <c r="H344" s="359"/>
      <c r="I344" s="359">
        <f t="shared" si="373"/>
        <v>9</v>
      </c>
      <c r="J344" s="359">
        <v>9</v>
      </c>
      <c r="K344" s="359">
        <v>0</v>
      </c>
      <c r="L344" s="359"/>
      <c r="M344" s="359">
        <f t="shared" si="375"/>
        <v>9</v>
      </c>
      <c r="N344" s="359">
        <v>9</v>
      </c>
      <c r="O344" s="359">
        <v>0</v>
      </c>
      <c r="P344" s="359"/>
      <c r="Q344" s="359">
        <f t="shared" si="377"/>
        <v>9</v>
      </c>
      <c r="R344" s="359">
        <v>9</v>
      </c>
      <c r="S344" s="359">
        <v>0</v>
      </c>
      <c r="T344" s="359"/>
    </row>
    <row r="345" spans="1:20" s="363" customFormat="1" ht="38.25" customHeight="1">
      <c r="A345" s="263"/>
      <c r="B345" s="255" t="s">
        <v>609</v>
      </c>
      <c r="C345" s="255" t="s">
        <v>649</v>
      </c>
      <c r="D345" s="256" t="s">
        <v>446</v>
      </c>
      <c r="E345" s="257">
        <f t="shared" si="371"/>
        <v>1225</v>
      </c>
      <c r="F345" s="257">
        <v>1075</v>
      </c>
      <c r="G345" s="257">
        <v>150</v>
      </c>
      <c r="H345" s="257">
        <v>0</v>
      </c>
      <c r="I345" s="257">
        <f t="shared" si="373"/>
        <v>1225</v>
      </c>
      <c r="J345" s="257">
        <v>1075</v>
      </c>
      <c r="K345" s="257">
        <v>150</v>
      </c>
      <c r="L345" s="257">
        <v>0</v>
      </c>
      <c r="M345" s="257">
        <f t="shared" si="375"/>
        <v>1225</v>
      </c>
      <c r="N345" s="257">
        <v>1075</v>
      </c>
      <c r="O345" s="257">
        <v>150</v>
      </c>
      <c r="P345" s="257">
        <v>0</v>
      </c>
      <c r="Q345" s="257">
        <f t="shared" si="377"/>
        <v>1225</v>
      </c>
      <c r="R345" s="257">
        <v>1075</v>
      </c>
      <c r="S345" s="257">
        <v>150</v>
      </c>
      <c r="T345" s="257">
        <v>0</v>
      </c>
    </row>
    <row r="346" spans="1:20" s="363" customFormat="1" ht="24" customHeight="1">
      <c r="A346" s="263"/>
      <c r="B346" s="365" t="s">
        <v>354</v>
      </c>
      <c r="C346" s="255" t="s">
        <v>354</v>
      </c>
      <c r="D346" s="258" t="s">
        <v>16</v>
      </c>
      <c r="E346" s="359">
        <f t="shared" si="371"/>
        <v>140</v>
      </c>
      <c r="F346" s="359">
        <f t="shared" ref="F346:H346" si="439">F347+F348</f>
        <v>118</v>
      </c>
      <c r="G346" s="359">
        <f t="shared" si="439"/>
        <v>22</v>
      </c>
      <c r="H346" s="359">
        <f t="shared" si="439"/>
        <v>0</v>
      </c>
      <c r="I346" s="359">
        <f t="shared" si="373"/>
        <v>140</v>
      </c>
      <c r="J346" s="359">
        <f t="shared" ref="J346:L346" si="440">J347+J348</f>
        <v>118</v>
      </c>
      <c r="K346" s="359">
        <f t="shared" si="440"/>
        <v>22</v>
      </c>
      <c r="L346" s="359">
        <f t="shared" si="440"/>
        <v>0</v>
      </c>
      <c r="M346" s="359">
        <f t="shared" si="375"/>
        <v>140</v>
      </c>
      <c r="N346" s="359">
        <f t="shared" ref="N346:P346" si="441">N347+N348</f>
        <v>118</v>
      </c>
      <c r="O346" s="359">
        <f t="shared" si="441"/>
        <v>22</v>
      </c>
      <c r="P346" s="359">
        <f t="shared" si="441"/>
        <v>0</v>
      </c>
      <c r="Q346" s="359">
        <f t="shared" si="377"/>
        <v>140</v>
      </c>
      <c r="R346" s="359">
        <f t="shared" ref="R346:T346" si="442">R347+R348</f>
        <v>118</v>
      </c>
      <c r="S346" s="359">
        <f t="shared" si="442"/>
        <v>22</v>
      </c>
      <c r="T346" s="359">
        <f t="shared" si="442"/>
        <v>0</v>
      </c>
    </row>
    <row r="347" spans="1:20" s="363" customFormat="1" ht="24" customHeight="1">
      <c r="A347" s="263"/>
      <c r="B347" s="365" t="s">
        <v>354</v>
      </c>
      <c r="C347" s="255" t="s">
        <v>354</v>
      </c>
      <c r="D347" s="258" t="s">
        <v>17</v>
      </c>
      <c r="E347" s="359">
        <f t="shared" si="371"/>
        <v>73</v>
      </c>
      <c r="F347" s="359">
        <v>73</v>
      </c>
      <c r="G347" s="359">
        <v>0</v>
      </c>
      <c r="H347" s="359"/>
      <c r="I347" s="359">
        <f t="shared" si="373"/>
        <v>73</v>
      </c>
      <c r="J347" s="359">
        <v>73</v>
      </c>
      <c r="K347" s="359">
        <v>0</v>
      </c>
      <c r="L347" s="359"/>
      <c r="M347" s="359">
        <f t="shared" si="375"/>
        <v>73</v>
      </c>
      <c r="N347" s="359">
        <v>73</v>
      </c>
      <c r="O347" s="359">
        <v>0</v>
      </c>
      <c r="P347" s="359"/>
      <c r="Q347" s="359">
        <f t="shared" si="377"/>
        <v>73</v>
      </c>
      <c r="R347" s="359">
        <v>73</v>
      </c>
      <c r="S347" s="359">
        <v>0</v>
      </c>
      <c r="T347" s="359"/>
    </row>
    <row r="348" spans="1:20" s="363" customFormat="1" ht="24" customHeight="1">
      <c r="A348" s="263"/>
      <c r="B348" s="365" t="s">
        <v>354</v>
      </c>
      <c r="C348" s="255" t="s">
        <v>354</v>
      </c>
      <c r="D348" s="258" t="s">
        <v>18</v>
      </c>
      <c r="E348" s="359">
        <f t="shared" si="371"/>
        <v>67</v>
      </c>
      <c r="F348" s="359">
        <v>45</v>
      </c>
      <c r="G348" s="359">
        <v>22</v>
      </c>
      <c r="H348" s="359"/>
      <c r="I348" s="359">
        <f t="shared" si="373"/>
        <v>67</v>
      </c>
      <c r="J348" s="359">
        <v>45</v>
      </c>
      <c r="K348" s="359">
        <v>22</v>
      </c>
      <c r="L348" s="359"/>
      <c r="M348" s="359">
        <f t="shared" si="375"/>
        <v>67</v>
      </c>
      <c r="N348" s="359">
        <v>45</v>
      </c>
      <c r="O348" s="359">
        <v>22</v>
      </c>
      <c r="P348" s="359"/>
      <c r="Q348" s="359">
        <f t="shared" si="377"/>
        <v>67</v>
      </c>
      <c r="R348" s="359">
        <v>45</v>
      </c>
      <c r="S348" s="359">
        <v>22</v>
      </c>
      <c r="T348" s="359"/>
    </row>
    <row r="349" spans="1:20" s="363" customFormat="1" ht="40.5" customHeight="1">
      <c r="A349" s="263"/>
      <c r="B349" s="255" t="s">
        <v>610</v>
      </c>
      <c r="C349" s="255" t="s">
        <v>657</v>
      </c>
      <c r="D349" s="256" t="s">
        <v>447</v>
      </c>
      <c r="E349" s="257">
        <f t="shared" si="371"/>
        <v>6009</v>
      </c>
      <c r="F349" s="257">
        <f>1925+3584</f>
        <v>5509</v>
      </c>
      <c r="G349" s="257">
        <v>500</v>
      </c>
      <c r="H349" s="257">
        <v>0</v>
      </c>
      <c r="I349" s="257">
        <f t="shared" si="373"/>
        <v>2842</v>
      </c>
      <c r="J349" s="257">
        <f>1925+417</f>
        <v>2342</v>
      </c>
      <c r="K349" s="257">
        <v>500</v>
      </c>
      <c r="L349" s="257">
        <v>0</v>
      </c>
      <c r="M349" s="257">
        <f t="shared" si="375"/>
        <v>2842</v>
      </c>
      <c r="N349" s="257">
        <f>1925+417</f>
        <v>2342</v>
      </c>
      <c r="O349" s="257">
        <v>500</v>
      </c>
      <c r="P349" s="257">
        <v>0</v>
      </c>
      <c r="Q349" s="257">
        <f t="shared" si="377"/>
        <v>2842</v>
      </c>
      <c r="R349" s="257">
        <f>1925+417</f>
        <v>2342</v>
      </c>
      <c r="S349" s="257">
        <v>500</v>
      </c>
      <c r="T349" s="257">
        <v>0</v>
      </c>
    </row>
    <row r="350" spans="1:20" s="363" customFormat="1" ht="24" customHeight="1">
      <c r="A350" s="263"/>
      <c r="B350" s="365" t="s">
        <v>354</v>
      </c>
      <c r="C350" s="255" t="s">
        <v>354</v>
      </c>
      <c r="D350" s="258" t="s">
        <v>16</v>
      </c>
      <c r="E350" s="359">
        <f t="shared" si="371"/>
        <v>165</v>
      </c>
      <c r="F350" s="359">
        <f t="shared" ref="F350:H350" si="443">F351+F352</f>
        <v>155</v>
      </c>
      <c r="G350" s="359">
        <f t="shared" si="443"/>
        <v>10</v>
      </c>
      <c r="H350" s="359">
        <f t="shared" si="443"/>
        <v>0</v>
      </c>
      <c r="I350" s="359">
        <f t="shared" si="373"/>
        <v>165</v>
      </c>
      <c r="J350" s="359">
        <f t="shared" ref="J350:L350" si="444">J351+J352</f>
        <v>155</v>
      </c>
      <c r="K350" s="359">
        <f t="shared" si="444"/>
        <v>10</v>
      </c>
      <c r="L350" s="359">
        <f t="shared" si="444"/>
        <v>0</v>
      </c>
      <c r="M350" s="359">
        <f t="shared" si="375"/>
        <v>165</v>
      </c>
      <c r="N350" s="359">
        <f t="shared" ref="N350:P350" si="445">N351+N352</f>
        <v>155</v>
      </c>
      <c r="O350" s="359">
        <f t="shared" si="445"/>
        <v>10</v>
      </c>
      <c r="P350" s="359">
        <f t="shared" si="445"/>
        <v>0</v>
      </c>
      <c r="Q350" s="359">
        <f t="shared" si="377"/>
        <v>165</v>
      </c>
      <c r="R350" s="359">
        <f t="shared" ref="R350:T350" si="446">R351+R352</f>
        <v>155</v>
      </c>
      <c r="S350" s="359">
        <f t="shared" si="446"/>
        <v>10</v>
      </c>
      <c r="T350" s="359">
        <f t="shared" si="446"/>
        <v>0</v>
      </c>
    </row>
    <row r="351" spans="1:20" s="363" customFormat="1" ht="24" customHeight="1">
      <c r="A351" s="263"/>
      <c r="B351" s="365" t="s">
        <v>354</v>
      </c>
      <c r="C351" s="255" t="s">
        <v>354</v>
      </c>
      <c r="D351" s="258" t="s">
        <v>17</v>
      </c>
      <c r="E351" s="359">
        <f t="shared" si="371"/>
        <v>122</v>
      </c>
      <c r="F351" s="359">
        <f>108+14</f>
        <v>122</v>
      </c>
      <c r="G351" s="359">
        <v>0</v>
      </c>
      <c r="H351" s="359"/>
      <c r="I351" s="359">
        <f t="shared" si="373"/>
        <v>122</v>
      </c>
      <c r="J351" s="359">
        <f>108+14</f>
        <v>122</v>
      </c>
      <c r="K351" s="359">
        <v>0</v>
      </c>
      <c r="L351" s="359"/>
      <c r="M351" s="359">
        <f t="shared" si="375"/>
        <v>122</v>
      </c>
      <c r="N351" s="359">
        <f>108+14</f>
        <v>122</v>
      </c>
      <c r="O351" s="359">
        <v>0</v>
      </c>
      <c r="P351" s="359"/>
      <c r="Q351" s="359">
        <f t="shared" si="377"/>
        <v>122</v>
      </c>
      <c r="R351" s="359">
        <f>108+14</f>
        <v>122</v>
      </c>
      <c r="S351" s="359">
        <v>0</v>
      </c>
      <c r="T351" s="359"/>
    </row>
    <row r="352" spans="1:20" s="363" customFormat="1" ht="24" customHeight="1">
      <c r="A352" s="263"/>
      <c r="B352" s="365" t="s">
        <v>354</v>
      </c>
      <c r="C352" s="255" t="s">
        <v>354</v>
      </c>
      <c r="D352" s="258" t="s">
        <v>18</v>
      </c>
      <c r="E352" s="359">
        <f t="shared" si="371"/>
        <v>43</v>
      </c>
      <c r="F352" s="359">
        <v>33</v>
      </c>
      <c r="G352" s="359">
        <v>10</v>
      </c>
      <c r="H352" s="359"/>
      <c r="I352" s="359">
        <f t="shared" si="373"/>
        <v>43</v>
      </c>
      <c r="J352" s="359">
        <v>33</v>
      </c>
      <c r="K352" s="359">
        <v>10</v>
      </c>
      <c r="L352" s="359"/>
      <c r="M352" s="359">
        <f t="shared" si="375"/>
        <v>43</v>
      </c>
      <c r="N352" s="359">
        <v>33</v>
      </c>
      <c r="O352" s="359">
        <v>10</v>
      </c>
      <c r="P352" s="359"/>
      <c r="Q352" s="359">
        <f t="shared" si="377"/>
        <v>43</v>
      </c>
      <c r="R352" s="359">
        <v>33</v>
      </c>
      <c r="S352" s="359">
        <v>10</v>
      </c>
      <c r="T352" s="359"/>
    </row>
    <row r="353" spans="1:20" s="363" customFormat="1" ht="39" customHeight="1">
      <c r="A353" s="263"/>
      <c r="B353" s="255" t="s">
        <v>611</v>
      </c>
      <c r="C353" s="255" t="s">
        <v>658</v>
      </c>
      <c r="D353" s="256" t="s">
        <v>448</v>
      </c>
      <c r="E353" s="257">
        <f t="shared" si="371"/>
        <v>3850</v>
      </c>
      <c r="F353" s="257">
        <f>2745+905</f>
        <v>3650</v>
      </c>
      <c r="G353" s="257">
        <v>200</v>
      </c>
      <c r="H353" s="257">
        <v>0</v>
      </c>
      <c r="I353" s="257">
        <f t="shared" si="373"/>
        <v>3237</v>
      </c>
      <c r="J353" s="257">
        <f>2745+292</f>
        <v>3037</v>
      </c>
      <c r="K353" s="257">
        <v>200</v>
      </c>
      <c r="L353" s="257">
        <v>0</v>
      </c>
      <c r="M353" s="257">
        <f t="shared" si="375"/>
        <v>3237</v>
      </c>
      <c r="N353" s="257">
        <f>2745+292</f>
        <v>3037</v>
      </c>
      <c r="O353" s="257">
        <v>200</v>
      </c>
      <c r="P353" s="257">
        <v>0</v>
      </c>
      <c r="Q353" s="257">
        <f t="shared" si="377"/>
        <v>3237</v>
      </c>
      <c r="R353" s="257">
        <f>2745+292</f>
        <v>3037</v>
      </c>
      <c r="S353" s="257">
        <v>200</v>
      </c>
      <c r="T353" s="257">
        <v>0</v>
      </c>
    </row>
    <row r="354" spans="1:20" s="363" customFormat="1" ht="24" customHeight="1">
      <c r="A354" s="263"/>
      <c r="B354" s="365" t="s">
        <v>354</v>
      </c>
      <c r="C354" s="255" t="s">
        <v>354</v>
      </c>
      <c r="D354" s="258" t="s">
        <v>16</v>
      </c>
      <c r="E354" s="359">
        <f t="shared" si="371"/>
        <v>302</v>
      </c>
      <c r="F354" s="359">
        <f t="shared" ref="F354:H354" si="447">F355+F356</f>
        <v>281</v>
      </c>
      <c r="G354" s="359">
        <f t="shared" si="447"/>
        <v>21</v>
      </c>
      <c r="H354" s="359">
        <f t="shared" si="447"/>
        <v>0</v>
      </c>
      <c r="I354" s="359">
        <f t="shared" si="373"/>
        <v>302</v>
      </c>
      <c r="J354" s="359">
        <f t="shared" ref="J354:L354" si="448">J355+J356</f>
        <v>281</v>
      </c>
      <c r="K354" s="359">
        <f t="shared" si="448"/>
        <v>21</v>
      </c>
      <c r="L354" s="359">
        <f t="shared" si="448"/>
        <v>0</v>
      </c>
      <c r="M354" s="359">
        <f t="shared" si="375"/>
        <v>302</v>
      </c>
      <c r="N354" s="359">
        <f t="shared" ref="N354:P354" si="449">N355+N356</f>
        <v>281</v>
      </c>
      <c r="O354" s="359">
        <f t="shared" si="449"/>
        <v>21</v>
      </c>
      <c r="P354" s="359">
        <f t="shared" si="449"/>
        <v>0</v>
      </c>
      <c r="Q354" s="359">
        <f t="shared" si="377"/>
        <v>302</v>
      </c>
      <c r="R354" s="359">
        <f t="shared" ref="R354:T354" si="450">R355+R356</f>
        <v>281</v>
      </c>
      <c r="S354" s="359">
        <f t="shared" si="450"/>
        <v>21</v>
      </c>
      <c r="T354" s="359">
        <f t="shared" si="450"/>
        <v>0</v>
      </c>
    </row>
    <row r="355" spans="1:20" s="363" customFormat="1" ht="24" customHeight="1">
      <c r="A355" s="263"/>
      <c r="B355" s="365" t="s">
        <v>354</v>
      </c>
      <c r="C355" s="255" t="s">
        <v>354</v>
      </c>
      <c r="D355" s="258" t="s">
        <v>17</v>
      </c>
      <c r="E355" s="359">
        <f t="shared" si="371"/>
        <v>197</v>
      </c>
      <c r="F355" s="359">
        <v>197</v>
      </c>
      <c r="G355" s="359">
        <v>0</v>
      </c>
      <c r="H355" s="359"/>
      <c r="I355" s="359">
        <f t="shared" si="373"/>
        <v>197</v>
      </c>
      <c r="J355" s="359">
        <v>197</v>
      </c>
      <c r="K355" s="359">
        <v>0</v>
      </c>
      <c r="L355" s="359"/>
      <c r="M355" s="359">
        <f t="shared" si="375"/>
        <v>197</v>
      </c>
      <c r="N355" s="359">
        <v>197</v>
      </c>
      <c r="O355" s="359">
        <v>0</v>
      </c>
      <c r="P355" s="359"/>
      <c r="Q355" s="359">
        <f t="shared" si="377"/>
        <v>197</v>
      </c>
      <c r="R355" s="359">
        <v>197</v>
      </c>
      <c r="S355" s="359">
        <v>0</v>
      </c>
      <c r="T355" s="359"/>
    </row>
    <row r="356" spans="1:20" s="363" customFormat="1" ht="24" customHeight="1">
      <c r="A356" s="263"/>
      <c r="B356" s="365" t="s">
        <v>354</v>
      </c>
      <c r="C356" s="255" t="s">
        <v>354</v>
      </c>
      <c r="D356" s="258" t="s">
        <v>18</v>
      </c>
      <c r="E356" s="359">
        <f t="shared" si="371"/>
        <v>105</v>
      </c>
      <c r="F356" s="359">
        <v>84</v>
      </c>
      <c r="G356" s="359">
        <v>21</v>
      </c>
      <c r="H356" s="359"/>
      <c r="I356" s="359">
        <f t="shared" si="373"/>
        <v>105</v>
      </c>
      <c r="J356" s="359">
        <v>84</v>
      </c>
      <c r="K356" s="359">
        <v>21</v>
      </c>
      <c r="L356" s="359"/>
      <c r="M356" s="359">
        <f t="shared" si="375"/>
        <v>105</v>
      </c>
      <c r="N356" s="359">
        <v>84</v>
      </c>
      <c r="O356" s="359">
        <v>21</v>
      </c>
      <c r="P356" s="359"/>
      <c r="Q356" s="359">
        <f t="shared" si="377"/>
        <v>105</v>
      </c>
      <c r="R356" s="359">
        <v>84</v>
      </c>
      <c r="S356" s="359">
        <v>21</v>
      </c>
      <c r="T356" s="359"/>
    </row>
    <row r="357" spans="1:20" s="363" customFormat="1" ht="38.25" customHeight="1">
      <c r="A357" s="263"/>
      <c r="B357" s="255" t="s">
        <v>612</v>
      </c>
      <c r="C357" s="255" t="s">
        <v>659</v>
      </c>
      <c r="D357" s="256" t="s">
        <v>449</v>
      </c>
      <c r="E357" s="257">
        <f t="shared" si="371"/>
        <v>8377</v>
      </c>
      <c r="F357" s="257">
        <f>6245+2132</f>
        <v>8377</v>
      </c>
      <c r="G357" s="257">
        <v>0</v>
      </c>
      <c r="H357" s="257">
        <v>0</v>
      </c>
      <c r="I357" s="257">
        <f t="shared" si="373"/>
        <v>6245</v>
      </c>
      <c r="J357" s="257">
        <v>6245</v>
      </c>
      <c r="K357" s="257">
        <v>0</v>
      </c>
      <c r="L357" s="257">
        <v>0</v>
      </c>
      <c r="M357" s="257">
        <f t="shared" si="375"/>
        <v>6245</v>
      </c>
      <c r="N357" s="257">
        <v>6245</v>
      </c>
      <c r="O357" s="257">
        <v>0</v>
      </c>
      <c r="P357" s="257">
        <v>0</v>
      </c>
      <c r="Q357" s="257">
        <f t="shared" si="377"/>
        <v>6245</v>
      </c>
      <c r="R357" s="257">
        <v>6245</v>
      </c>
      <c r="S357" s="257">
        <v>0</v>
      </c>
      <c r="T357" s="257">
        <v>0</v>
      </c>
    </row>
    <row r="358" spans="1:20" s="363" customFormat="1" ht="24" customHeight="1">
      <c r="A358" s="263"/>
      <c r="B358" s="365" t="s">
        <v>354</v>
      </c>
      <c r="C358" s="255" t="s">
        <v>354</v>
      </c>
      <c r="D358" s="258" t="s">
        <v>16</v>
      </c>
      <c r="E358" s="359">
        <f t="shared" ref="E358:E421" si="451">F358+G358+H358</f>
        <v>114</v>
      </c>
      <c r="F358" s="359">
        <f t="shared" ref="F358:H358" si="452">F359+F360</f>
        <v>114</v>
      </c>
      <c r="G358" s="359">
        <f t="shared" si="452"/>
        <v>0</v>
      </c>
      <c r="H358" s="359">
        <f t="shared" si="452"/>
        <v>0</v>
      </c>
      <c r="I358" s="359">
        <f t="shared" ref="I358:I421" si="453">J358+K358+L358</f>
        <v>114</v>
      </c>
      <c r="J358" s="359">
        <f t="shared" ref="J358:L358" si="454">J359+J360</f>
        <v>114</v>
      </c>
      <c r="K358" s="359">
        <f t="shared" si="454"/>
        <v>0</v>
      </c>
      <c r="L358" s="359">
        <f t="shared" si="454"/>
        <v>0</v>
      </c>
      <c r="M358" s="359">
        <f t="shared" ref="M358:M421" si="455">N358+O358+P358</f>
        <v>114</v>
      </c>
      <c r="N358" s="359">
        <f t="shared" ref="N358:P358" si="456">N359+N360</f>
        <v>114</v>
      </c>
      <c r="O358" s="359">
        <f t="shared" si="456"/>
        <v>0</v>
      </c>
      <c r="P358" s="359">
        <f t="shared" si="456"/>
        <v>0</v>
      </c>
      <c r="Q358" s="359">
        <f t="shared" ref="Q358:Q421" si="457">R358+S358+T358</f>
        <v>114</v>
      </c>
      <c r="R358" s="359">
        <f t="shared" ref="R358:T358" si="458">R359+R360</f>
        <v>114</v>
      </c>
      <c r="S358" s="359">
        <f t="shared" si="458"/>
        <v>0</v>
      </c>
      <c r="T358" s="359">
        <f t="shared" si="458"/>
        <v>0</v>
      </c>
    </row>
    <row r="359" spans="1:20" s="363" customFormat="1" ht="24" customHeight="1">
      <c r="A359" s="263"/>
      <c r="B359" s="365" t="s">
        <v>354</v>
      </c>
      <c r="C359" s="255" t="s">
        <v>354</v>
      </c>
      <c r="D359" s="258" t="s">
        <v>17</v>
      </c>
      <c r="E359" s="359">
        <f t="shared" si="451"/>
        <v>22</v>
      </c>
      <c r="F359" s="359">
        <v>22</v>
      </c>
      <c r="G359" s="359">
        <v>0</v>
      </c>
      <c r="H359" s="359"/>
      <c r="I359" s="359">
        <f t="shared" si="453"/>
        <v>22</v>
      </c>
      <c r="J359" s="359">
        <v>22</v>
      </c>
      <c r="K359" s="359">
        <v>0</v>
      </c>
      <c r="L359" s="359"/>
      <c r="M359" s="359">
        <f t="shared" si="455"/>
        <v>22</v>
      </c>
      <c r="N359" s="359">
        <v>22</v>
      </c>
      <c r="O359" s="359">
        <v>0</v>
      </c>
      <c r="P359" s="359"/>
      <c r="Q359" s="359">
        <f t="shared" si="457"/>
        <v>22</v>
      </c>
      <c r="R359" s="359">
        <v>22</v>
      </c>
      <c r="S359" s="359">
        <v>0</v>
      </c>
      <c r="T359" s="359"/>
    </row>
    <row r="360" spans="1:20" s="363" customFormat="1" ht="24" customHeight="1">
      <c r="A360" s="263"/>
      <c r="B360" s="365" t="s">
        <v>354</v>
      </c>
      <c r="C360" s="255" t="s">
        <v>354</v>
      </c>
      <c r="D360" s="258" t="s">
        <v>18</v>
      </c>
      <c r="E360" s="359">
        <f t="shared" si="451"/>
        <v>92</v>
      </c>
      <c r="F360" s="359">
        <v>92</v>
      </c>
      <c r="G360" s="359">
        <v>0</v>
      </c>
      <c r="H360" s="359"/>
      <c r="I360" s="359">
        <f t="shared" si="453"/>
        <v>92</v>
      </c>
      <c r="J360" s="359">
        <v>92</v>
      </c>
      <c r="K360" s="359">
        <v>0</v>
      </c>
      <c r="L360" s="359"/>
      <c r="M360" s="359">
        <f t="shared" si="455"/>
        <v>92</v>
      </c>
      <c r="N360" s="359">
        <v>92</v>
      </c>
      <c r="O360" s="359">
        <v>0</v>
      </c>
      <c r="P360" s="359"/>
      <c r="Q360" s="359">
        <f t="shared" si="457"/>
        <v>92</v>
      </c>
      <c r="R360" s="359">
        <v>92</v>
      </c>
      <c r="S360" s="359">
        <v>0</v>
      </c>
      <c r="T360" s="359"/>
    </row>
    <row r="361" spans="1:20" s="363" customFormat="1" ht="31.5" customHeight="1">
      <c r="A361" s="263"/>
      <c r="B361" s="255" t="s">
        <v>613</v>
      </c>
      <c r="C361" s="255" t="s">
        <v>660</v>
      </c>
      <c r="D361" s="256" t="s">
        <v>450</v>
      </c>
      <c r="E361" s="257">
        <f t="shared" si="451"/>
        <v>263</v>
      </c>
      <c r="F361" s="257">
        <v>230</v>
      </c>
      <c r="G361" s="257">
        <v>33</v>
      </c>
      <c r="H361" s="257">
        <v>0</v>
      </c>
      <c r="I361" s="257">
        <f t="shared" si="453"/>
        <v>263</v>
      </c>
      <c r="J361" s="257">
        <v>230</v>
      </c>
      <c r="K361" s="257">
        <v>33</v>
      </c>
      <c r="L361" s="257">
        <v>0</v>
      </c>
      <c r="M361" s="257">
        <f t="shared" si="455"/>
        <v>263</v>
      </c>
      <c r="N361" s="257">
        <v>230</v>
      </c>
      <c r="O361" s="257">
        <v>33</v>
      </c>
      <c r="P361" s="257">
        <v>0</v>
      </c>
      <c r="Q361" s="257">
        <f t="shared" si="457"/>
        <v>263</v>
      </c>
      <c r="R361" s="257">
        <v>230</v>
      </c>
      <c r="S361" s="257">
        <v>33</v>
      </c>
      <c r="T361" s="257">
        <v>0</v>
      </c>
    </row>
    <row r="362" spans="1:20" s="363" customFormat="1" ht="24" customHeight="1">
      <c r="A362" s="263"/>
      <c r="B362" s="365" t="s">
        <v>354</v>
      </c>
      <c r="C362" s="255" t="s">
        <v>354</v>
      </c>
      <c r="D362" s="258" t="s">
        <v>16</v>
      </c>
      <c r="E362" s="359">
        <f t="shared" si="451"/>
        <v>36</v>
      </c>
      <c r="F362" s="359">
        <f t="shared" ref="F362:H362" si="459">F363+F364</f>
        <v>35</v>
      </c>
      <c r="G362" s="359">
        <f t="shared" si="459"/>
        <v>1</v>
      </c>
      <c r="H362" s="359">
        <f t="shared" si="459"/>
        <v>0</v>
      </c>
      <c r="I362" s="359">
        <f t="shared" si="453"/>
        <v>36</v>
      </c>
      <c r="J362" s="359">
        <f t="shared" ref="J362:L362" si="460">J363+J364</f>
        <v>35</v>
      </c>
      <c r="K362" s="359">
        <f t="shared" si="460"/>
        <v>1</v>
      </c>
      <c r="L362" s="359">
        <f t="shared" si="460"/>
        <v>0</v>
      </c>
      <c r="M362" s="359">
        <f t="shared" si="455"/>
        <v>36</v>
      </c>
      <c r="N362" s="359">
        <f t="shared" ref="N362:P362" si="461">N363+N364</f>
        <v>35</v>
      </c>
      <c r="O362" s="359">
        <f t="shared" si="461"/>
        <v>1</v>
      </c>
      <c r="P362" s="359">
        <f t="shared" si="461"/>
        <v>0</v>
      </c>
      <c r="Q362" s="359">
        <f t="shared" si="457"/>
        <v>36</v>
      </c>
      <c r="R362" s="359">
        <f t="shared" ref="R362:T362" si="462">R363+R364</f>
        <v>35</v>
      </c>
      <c r="S362" s="359">
        <f t="shared" si="462"/>
        <v>1</v>
      </c>
      <c r="T362" s="359">
        <f t="shared" si="462"/>
        <v>0</v>
      </c>
    </row>
    <row r="363" spans="1:20" s="363" customFormat="1" ht="24" customHeight="1">
      <c r="A363" s="263"/>
      <c r="B363" s="365" t="s">
        <v>354</v>
      </c>
      <c r="C363" s="255" t="s">
        <v>354</v>
      </c>
      <c r="D363" s="258" t="s">
        <v>17</v>
      </c>
      <c r="E363" s="359">
        <f t="shared" si="451"/>
        <v>29</v>
      </c>
      <c r="F363" s="359">
        <v>29</v>
      </c>
      <c r="G363" s="359">
        <v>0</v>
      </c>
      <c r="H363" s="359"/>
      <c r="I363" s="359">
        <f t="shared" si="453"/>
        <v>29</v>
      </c>
      <c r="J363" s="359">
        <v>29</v>
      </c>
      <c r="K363" s="359">
        <v>0</v>
      </c>
      <c r="L363" s="359"/>
      <c r="M363" s="359">
        <f t="shared" si="455"/>
        <v>29</v>
      </c>
      <c r="N363" s="359">
        <v>29</v>
      </c>
      <c r="O363" s="359">
        <v>0</v>
      </c>
      <c r="P363" s="359"/>
      <c r="Q363" s="359">
        <f t="shared" si="457"/>
        <v>29</v>
      </c>
      <c r="R363" s="359">
        <v>29</v>
      </c>
      <c r="S363" s="359">
        <v>0</v>
      </c>
      <c r="T363" s="359"/>
    </row>
    <row r="364" spans="1:20" s="363" customFormat="1" ht="24" customHeight="1">
      <c r="A364" s="263"/>
      <c r="B364" s="365" t="s">
        <v>354</v>
      </c>
      <c r="C364" s="255" t="s">
        <v>354</v>
      </c>
      <c r="D364" s="258" t="s">
        <v>18</v>
      </c>
      <c r="E364" s="359">
        <f t="shared" si="451"/>
        <v>7</v>
      </c>
      <c r="F364" s="359">
        <v>6</v>
      </c>
      <c r="G364" s="359">
        <v>1</v>
      </c>
      <c r="H364" s="359"/>
      <c r="I364" s="359">
        <f t="shared" si="453"/>
        <v>7</v>
      </c>
      <c r="J364" s="359">
        <v>6</v>
      </c>
      <c r="K364" s="359">
        <v>1</v>
      </c>
      <c r="L364" s="359"/>
      <c r="M364" s="359">
        <f t="shared" si="455"/>
        <v>7</v>
      </c>
      <c r="N364" s="359">
        <v>6</v>
      </c>
      <c r="O364" s="359">
        <v>1</v>
      </c>
      <c r="P364" s="359"/>
      <c r="Q364" s="359">
        <f t="shared" si="457"/>
        <v>7</v>
      </c>
      <c r="R364" s="359">
        <v>6</v>
      </c>
      <c r="S364" s="359">
        <v>1</v>
      </c>
      <c r="T364" s="359"/>
    </row>
    <row r="365" spans="1:20" s="363" customFormat="1" ht="30" customHeight="1">
      <c r="A365" s="263"/>
      <c r="B365" s="255" t="s">
        <v>614</v>
      </c>
      <c r="C365" s="255" t="s">
        <v>661</v>
      </c>
      <c r="D365" s="256" t="s">
        <v>451</v>
      </c>
      <c r="E365" s="257">
        <f t="shared" si="451"/>
        <v>544</v>
      </c>
      <c r="F365" s="257">
        <f>305+169</f>
        <v>474</v>
      </c>
      <c r="G365" s="257">
        <v>70</v>
      </c>
      <c r="H365" s="257">
        <v>0</v>
      </c>
      <c r="I365" s="257">
        <f t="shared" si="453"/>
        <v>544</v>
      </c>
      <c r="J365" s="257">
        <f>305+169</f>
        <v>474</v>
      </c>
      <c r="K365" s="257">
        <v>70</v>
      </c>
      <c r="L365" s="257">
        <v>0</v>
      </c>
      <c r="M365" s="257">
        <f t="shared" si="455"/>
        <v>544</v>
      </c>
      <c r="N365" s="257">
        <f>305+169</f>
        <v>474</v>
      </c>
      <c r="O365" s="257">
        <v>70</v>
      </c>
      <c r="P365" s="257">
        <v>0</v>
      </c>
      <c r="Q365" s="257">
        <f t="shared" si="457"/>
        <v>544</v>
      </c>
      <c r="R365" s="257">
        <f>305+169</f>
        <v>474</v>
      </c>
      <c r="S365" s="257">
        <v>70</v>
      </c>
      <c r="T365" s="257">
        <v>0</v>
      </c>
    </row>
    <row r="366" spans="1:20" s="363" customFormat="1" ht="24" customHeight="1">
      <c r="A366" s="263"/>
      <c r="B366" s="365" t="s">
        <v>354</v>
      </c>
      <c r="C366" s="255" t="s">
        <v>354</v>
      </c>
      <c r="D366" s="258" t="s">
        <v>16</v>
      </c>
      <c r="E366" s="359">
        <f t="shared" si="451"/>
        <v>62</v>
      </c>
      <c r="F366" s="359">
        <f t="shared" ref="F366:H366" si="463">F367+F368</f>
        <v>54</v>
      </c>
      <c r="G366" s="359">
        <f t="shared" si="463"/>
        <v>8</v>
      </c>
      <c r="H366" s="359">
        <f t="shared" si="463"/>
        <v>0</v>
      </c>
      <c r="I366" s="359">
        <f t="shared" si="453"/>
        <v>62</v>
      </c>
      <c r="J366" s="359">
        <f t="shared" ref="J366:L366" si="464">J367+J368</f>
        <v>54</v>
      </c>
      <c r="K366" s="359">
        <f t="shared" si="464"/>
        <v>8</v>
      </c>
      <c r="L366" s="359">
        <f t="shared" si="464"/>
        <v>0</v>
      </c>
      <c r="M366" s="359">
        <f t="shared" si="455"/>
        <v>62</v>
      </c>
      <c r="N366" s="359">
        <f t="shared" ref="N366:P366" si="465">N367+N368</f>
        <v>54</v>
      </c>
      <c r="O366" s="359">
        <f t="shared" si="465"/>
        <v>8</v>
      </c>
      <c r="P366" s="359">
        <f t="shared" si="465"/>
        <v>0</v>
      </c>
      <c r="Q366" s="359">
        <f t="shared" si="457"/>
        <v>62</v>
      </c>
      <c r="R366" s="359">
        <f t="shared" ref="R366:T366" si="466">R367+R368</f>
        <v>54</v>
      </c>
      <c r="S366" s="359">
        <f t="shared" si="466"/>
        <v>8</v>
      </c>
      <c r="T366" s="359">
        <f t="shared" si="466"/>
        <v>0</v>
      </c>
    </row>
    <row r="367" spans="1:20" s="363" customFormat="1" ht="24" customHeight="1">
      <c r="A367" s="263"/>
      <c r="B367" s="365" t="s">
        <v>354</v>
      </c>
      <c r="C367" s="255" t="s">
        <v>354</v>
      </c>
      <c r="D367" s="258" t="s">
        <v>17</v>
      </c>
      <c r="E367" s="359">
        <f t="shared" si="451"/>
        <v>46</v>
      </c>
      <c r="F367" s="359">
        <v>46</v>
      </c>
      <c r="G367" s="359">
        <v>0</v>
      </c>
      <c r="H367" s="359"/>
      <c r="I367" s="359">
        <f t="shared" si="453"/>
        <v>46</v>
      </c>
      <c r="J367" s="359">
        <v>46</v>
      </c>
      <c r="K367" s="359">
        <v>0</v>
      </c>
      <c r="L367" s="359"/>
      <c r="M367" s="359">
        <f t="shared" si="455"/>
        <v>46</v>
      </c>
      <c r="N367" s="359">
        <v>46</v>
      </c>
      <c r="O367" s="359">
        <v>0</v>
      </c>
      <c r="P367" s="359"/>
      <c r="Q367" s="359">
        <f t="shared" si="457"/>
        <v>46</v>
      </c>
      <c r="R367" s="359">
        <v>46</v>
      </c>
      <c r="S367" s="359">
        <v>0</v>
      </c>
      <c r="T367" s="359"/>
    </row>
    <row r="368" spans="1:20" s="363" customFormat="1" ht="24" customHeight="1">
      <c r="A368" s="263"/>
      <c r="B368" s="365" t="s">
        <v>354</v>
      </c>
      <c r="C368" s="255" t="s">
        <v>354</v>
      </c>
      <c r="D368" s="258" t="s">
        <v>18</v>
      </c>
      <c r="E368" s="359">
        <f t="shared" si="451"/>
        <v>16</v>
      </c>
      <c r="F368" s="359">
        <v>8</v>
      </c>
      <c r="G368" s="359">
        <v>8</v>
      </c>
      <c r="H368" s="359"/>
      <c r="I368" s="359">
        <f t="shared" si="453"/>
        <v>16</v>
      </c>
      <c r="J368" s="359">
        <v>8</v>
      </c>
      <c r="K368" s="359">
        <v>8</v>
      </c>
      <c r="L368" s="359"/>
      <c r="M368" s="359">
        <f t="shared" si="455"/>
        <v>16</v>
      </c>
      <c r="N368" s="359">
        <v>8</v>
      </c>
      <c r="O368" s="359">
        <v>8</v>
      </c>
      <c r="P368" s="359"/>
      <c r="Q368" s="359">
        <f t="shared" si="457"/>
        <v>16</v>
      </c>
      <c r="R368" s="359">
        <v>8</v>
      </c>
      <c r="S368" s="359">
        <v>8</v>
      </c>
      <c r="T368" s="359"/>
    </row>
    <row r="369" spans="1:20" s="363" customFormat="1" ht="51.75" customHeight="1">
      <c r="A369" s="263"/>
      <c r="B369" s="255" t="s">
        <v>615</v>
      </c>
      <c r="C369" s="255" t="s">
        <v>662</v>
      </c>
      <c r="D369" s="256" t="s">
        <v>452</v>
      </c>
      <c r="E369" s="257">
        <f t="shared" si="451"/>
        <v>1740</v>
      </c>
      <c r="F369" s="257">
        <v>1090</v>
      </c>
      <c r="G369" s="257">
        <v>650</v>
      </c>
      <c r="H369" s="257">
        <v>0</v>
      </c>
      <c r="I369" s="257">
        <f t="shared" si="453"/>
        <v>1740</v>
      </c>
      <c r="J369" s="257">
        <v>1090</v>
      </c>
      <c r="K369" s="257">
        <v>650</v>
      </c>
      <c r="L369" s="257">
        <v>0</v>
      </c>
      <c r="M369" s="257">
        <f t="shared" si="455"/>
        <v>1740</v>
      </c>
      <c r="N369" s="257">
        <v>1090</v>
      </c>
      <c r="O369" s="257">
        <v>650</v>
      </c>
      <c r="P369" s="257">
        <v>0</v>
      </c>
      <c r="Q369" s="257">
        <f t="shared" si="457"/>
        <v>1740</v>
      </c>
      <c r="R369" s="257">
        <v>1090</v>
      </c>
      <c r="S369" s="257">
        <v>650</v>
      </c>
      <c r="T369" s="257">
        <v>0</v>
      </c>
    </row>
    <row r="370" spans="1:20" s="363" customFormat="1" ht="24" customHeight="1">
      <c r="A370" s="263"/>
      <c r="B370" s="365" t="s">
        <v>354</v>
      </c>
      <c r="C370" s="255" t="s">
        <v>354</v>
      </c>
      <c r="D370" s="258" t="s">
        <v>16</v>
      </c>
      <c r="E370" s="359">
        <f t="shared" si="451"/>
        <v>189</v>
      </c>
      <c r="F370" s="359">
        <f t="shared" ref="F370:H370" si="467">F371+F372</f>
        <v>129</v>
      </c>
      <c r="G370" s="359">
        <f t="shared" si="467"/>
        <v>60</v>
      </c>
      <c r="H370" s="359">
        <f t="shared" si="467"/>
        <v>0</v>
      </c>
      <c r="I370" s="359">
        <f t="shared" si="453"/>
        <v>189</v>
      </c>
      <c r="J370" s="359">
        <f t="shared" ref="J370:L370" si="468">J371+J372</f>
        <v>129</v>
      </c>
      <c r="K370" s="359">
        <f t="shared" si="468"/>
        <v>60</v>
      </c>
      <c r="L370" s="359">
        <f t="shared" si="468"/>
        <v>0</v>
      </c>
      <c r="M370" s="359">
        <f t="shared" si="455"/>
        <v>189</v>
      </c>
      <c r="N370" s="359">
        <f t="shared" ref="N370:P370" si="469">N371+N372</f>
        <v>129</v>
      </c>
      <c r="O370" s="359">
        <f t="shared" si="469"/>
        <v>60</v>
      </c>
      <c r="P370" s="359">
        <f t="shared" si="469"/>
        <v>0</v>
      </c>
      <c r="Q370" s="359">
        <f t="shared" si="457"/>
        <v>189</v>
      </c>
      <c r="R370" s="359">
        <f t="shared" ref="R370:T370" si="470">R371+R372</f>
        <v>129</v>
      </c>
      <c r="S370" s="359">
        <f t="shared" si="470"/>
        <v>60</v>
      </c>
      <c r="T370" s="359">
        <f t="shared" si="470"/>
        <v>0</v>
      </c>
    </row>
    <row r="371" spans="1:20" s="363" customFormat="1" ht="24" customHeight="1">
      <c r="A371" s="263"/>
      <c r="B371" s="365" t="s">
        <v>354</v>
      </c>
      <c r="C371" s="255" t="s">
        <v>354</v>
      </c>
      <c r="D371" s="258" t="s">
        <v>17</v>
      </c>
      <c r="E371" s="359">
        <f t="shared" si="451"/>
        <v>109</v>
      </c>
      <c r="F371" s="359">
        <v>105</v>
      </c>
      <c r="G371" s="359">
        <v>4</v>
      </c>
      <c r="H371" s="359"/>
      <c r="I371" s="359">
        <f t="shared" si="453"/>
        <v>109</v>
      </c>
      <c r="J371" s="359">
        <v>105</v>
      </c>
      <c r="K371" s="359">
        <v>4</v>
      </c>
      <c r="L371" s="359"/>
      <c r="M371" s="359">
        <f t="shared" si="455"/>
        <v>109</v>
      </c>
      <c r="N371" s="359">
        <v>105</v>
      </c>
      <c r="O371" s="359">
        <v>4</v>
      </c>
      <c r="P371" s="359"/>
      <c r="Q371" s="359">
        <f t="shared" si="457"/>
        <v>109</v>
      </c>
      <c r="R371" s="359">
        <v>105</v>
      </c>
      <c r="S371" s="359">
        <v>4</v>
      </c>
      <c r="T371" s="359"/>
    </row>
    <row r="372" spans="1:20" s="363" customFormat="1" ht="24" customHeight="1">
      <c r="A372" s="263"/>
      <c r="B372" s="365" t="s">
        <v>354</v>
      </c>
      <c r="C372" s="255" t="s">
        <v>354</v>
      </c>
      <c r="D372" s="258" t="s">
        <v>18</v>
      </c>
      <c r="E372" s="359">
        <f t="shared" si="451"/>
        <v>80</v>
      </c>
      <c r="F372" s="359">
        <v>24</v>
      </c>
      <c r="G372" s="359">
        <v>56</v>
      </c>
      <c r="H372" s="359"/>
      <c r="I372" s="359">
        <f t="shared" si="453"/>
        <v>80</v>
      </c>
      <c r="J372" s="359">
        <v>24</v>
      </c>
      <c r="K372" s="359">
        <v>56</v>
      </c>
      <c r="L372" s="359"/>
      <c r="M372" s="359">
        <f t="shared" si="455"/>
        <v>80</v>
      </c>
      <c r="N372" s="359">
        <v>24</v>
      </c>
      <c r="O372" s="359">
        <v>56</v>
      </c>
      <c r="P372" s="359"/>
      <c r="Q372" s="359">
        <f t="shared" si="457"/>
        <v>80</v>
      </c>
      <c r="R372" s="359">
        <v>24</v>
      </c>
      <c r="S372" s="359">
        <v>56</v>
      </c>
      <c r="T372" s="359"/>
    </row>
    <row r="373" spans="1:20" s="363" customFormat="1" ht="48.75" customHeight="1">
      <c r="A373" s="263"/>
      <c r="B373" s="255" t="s">
        <v>616</v>
      </c>
      <c r="C373" s="255" t="s">
        <v>663</v>
      </c>
      <c r="D373" s="256" t="s">
        <v>453</v>
      </c>
      <c r="E373" s="257">
        <f t="shared" si="451"/>
        <v>1290</v>
      </c>
      <c r="F373" s="257">
        <f>1070+50</f>
        <v>1120</v>
      </c>
      <c r="G373" s="257">
        <v>170</v>
      </c>
      <c r="H373" s="257">
        <v>0</v>
      </c>
      <c r="I373" s="257">
        <f t="shared" si="453"/>
        <v>1290</v>
      </c>
      <c r="J373" s="257">
        <f>1070+50</f>
        <v>1120</v>
      </c>
      <c r="K373" s="257">
        <v>170</v>
      </c>
      <c r="L373" s="257">
        <v>0</v>
      </c>
      <c r="M373" s="257">
        <f t="shared" si="455"/>
        <v>1290</v>
      </c>
      <c r="N373" s="257">
        <f>1070+50</f>
        <v>1120</v>
      </c>
      <c r="O373" s="257">
        <v>170</v>
      </c>
      <c r="P373" s="257">
        <v>0</v>
      </c>
      <c r="Q373" s="257">
        <f t="shared" si="457"/>
        <v>1290</v>
      </c>
      <c r="R373" s="257">
        <f>1070+50</f>
        <v>1120</v>
      </c>
      <c r="S373" s="257">
        <v>170</v>
      </c>
      <c r="T373" s="257">
        <v>0</v>
      </c>
    </row>
    <row r="374" spans="1:20" s="363" customFormat="1" ht="24" customHeight="1">
      <c r="A374" s="263"/>
      <c r="B374" s="365" t="s">
        <v>354</v>
      </c>
      <c r="C374" s="255" t="s">
        <v>354</v>
      </c>
      <c r="D374" s="258" t="s">
        <v>16</v>
      </c>
      <c r="E374" s="359">
        <f t="shared" si="451"/>
        <v>156</v>
      </c>
      <c r="F374" s="359">
        <f t="shared" ref="F374:H374" si="471">F375+F376</f>
        <v>106</v>
      </c>
      <c r="G374" s="359">
        <f t="shared" si="471"/>
        <v>50</v>
      </c>
      <c r="H374" s="359">
        <f t="shared" si="471"/>
        <v>0</v>
      </c>
      <c r="I374" s="359">
        <f t="shared" si="453"/>
        <v>156</v>
      </c>
      <c r="J374" s="359">
        <f t="shared" ref="J374:L374" si="472">J375+J376</f>
        <v>106</v>
      </c>
      <c r="K374" s="359">
        <f t="shared" si="472"/>
        <v>50</v>
      </c>
      <c r="L374" s="359">
        <f t="shared" si="472"/>
        <v>0</v>
      </c>
      <c r="M374" s="359">
        <f t="shared" si="455"/>
        <v>156</v>
      </c>
      <c r="N374" s="359">
        <f t="shared" ref="N374:P374" si="473">N375+N376</f>
        <v>106</v>
      </c>
      <c r="O374" s="359">
        <f t="shared" si="473"/>
        <v>50</v>
      </c>
      <c r="P374" s="359">
        <f t="shared" si="473"/>
        <v>0</v>
      </c>
      <c r="Q374" s="359">
        <f t="shared" si="457"/>
        <v>156</v>
      </c>
      <c r="R374" s="359">
        <f t="shared" ref="R374:T374" si="474">R375+R376</f>
        <v>106</v>
      </c>
      <c r="S374" s="359">
        <f t="shared" si="474"/>
        <v>50</v>
      </c>
      <c r="T374" s="359">
        <f t="shared" si="474"/>
        <v>0</v>
      </c>
    </row>
    <row r="375" spans="1:20" s="363" customFormat="1" ht="24" customHeight="1">
      <c r="A375" s="263"/>
      <c r="B375" s="365" t="s">
        <v>354</v>
      </c>
      <c r="C375" s="255" t="s">
        <v>354</v>
      </c>
      <c r="D375" s="258" t="s">
        <v>17</v>
      </c>
      <c r="E375" s="359">
        <f t="shared" si="451"/>
        <v>87</v>
      </c>
      <c r="F375" s="359">
        <f>88-1</f>
        <v>87</v>
      </c>
      <c r="G375" s="359">
        <v>0</v>
      </c>
      <c r="H375" s="359"/>
      <c r="I375" s="359">
        <f t="shared" si="453"/>
        <v>87</v>
      </c>
      <c r="J375" s="359">
        <f>88-1</f>
        <v>87</v>
      </c>
      <c r="K375" s="359">
        <v>0</v>
      </c>
      <c r="L375" s="359"/>
      <c r="M375" s="359">
        <f t="shared" si="455"/>
        <v>87</v>
      </c>
      <c r="N375" s="359">
        <f>88-1</f>
        <v>87</v>
      </c>
      <c r="O375" s="359">
        <v>0</v>
      </c>
      <c r="P375" s="359"/>
      <c r="Q375" s="359">
        <f t="shared" si="457"/>
        <v>87</v>
      </c>
      <c r="R375" s="359">
        <f>88-1</f>
        <v>87</v>
      </c>
      <c r="S375" s="359">
        <v>0</v>
      </c>
      <c r="T375" s="359"/>
    </row>
    <row r="376" spans="1:20" s="363" customFormat="1" ht="24" customHeight="1">
      <c r="A376" s="263"/>
      <c r="B376" s="365" t="s">
        <v>354</v>
      </c>
      <c r="C376" s="255" t="s">
        <v>354</v>
      </c>
      <c r="D376" s="258" t="s">
        <v>18</v>
      </c>
      <c r="E376" s="359">
        <f t="shared" si="451"/>
        <v>69</v>
      </c>
      <c r="F376" s="359">
        <v>19</v>
      </c>
      <c r="G376" s="359">
        <v>50</v>
      </c>
      <c r="H376" s="359"/>
      <c r="I376" s="359">
        <f t="shared" si="453"/>
        <v>69</v>
      </c>
      <c r="J376" s="359">
        <v>19</v>
      </c>
      <c r="K376" s="359">
        <v>50</v>
      </c>
      <c r="L376" s="359"/>
      <c r="M376" s="359">
        <f t="shared" si="455"/>
        <v>69</v>
      </c>
      <c r="N376" s="359">
        <v>19</v>
      </c>
      <c r="O376" s="359">
        <v>50</v>
      </c>
      <c r="P376" s="359"/>
      <c r="Q376" s="359">
        <f t="shared" si="457"/>
        <v>69</v>
      </c>
      <c r="R376" s="359">
        <v>19</v>
      </c>
      <c r="S376" s="359">
        <v>50</v>
      </c>
      <c r="T376" s="359"/>
    </row>
    <row r="377" spans="1:20" s="363" customFormat="1" ht="47.25" customHeight="1">
      <c r="A377" s="263"/>
      <c r="B377" s="255" t="s">
        <v>617</v>
      </c>
      <c r="C377" s="255" t="s">
        <v>664</v>
      </c>
      <c r="D377" s="256" t="s">
        <v>454</v>
      </c>
      <c r="E377" s="257">
        <f t="shared" si="451"/>
        <v>1340</v>
      </c>
      <c r="F377" s="257">
        <f>505+735</f>
        <v>1240</v>
      </c>
      <c r="G377" s="257">
        <v>100</v>
      </c>
      <c r="H377" s="257">
        <v>0</v>
      </c>
      <c r="I377" s="257">
        <f t="shared" si="453"/>
        <v>1340</v>
      </c>
      <c r="J377" s="257">
        <f>505+735</f>
        <v>1240</v>
      </c>
      <c r="K377" s="257">
        <v>100</v>
      </c>
      <c r="L377" s="257">
        <v>0</v>
      </c>
      <c r="M377" s="257">
        <f t="shared" si="455"/>
        <v>1340</v>
      </c>
      <c r="N377" s="257">
        <f>505+735</f>
        <v>1240</v>
      </c>
      <c r="O377" s="257">
        <v>100</v>
      </c>
      <c r="P377" s="257">
        <v>0</v>
      </c>
      <c r="Q377" s="257">
        <f t="shared" si="457"/>
        <v>1340</v>
      </c>
      <c r="R377" s="257">
        <f>505+735</f>
        <v>1240</v>
      </c>
      <c r="S377" s="257">
        <v>100</v>
      </c>
      <c r="T377" s="257">
        <v>0</v>
      </c>
    </row>
    <row r="378" spans="1:20" s="363" customFormat="1" ht="24" customHeight="1">
      <c r="A378" s="263"/>
      <c r="B378" s="365" t="s">
        <v>354</v>
      </c>
      <c r="C378" s="255" t="s">
        <v>354</v>
      </c>
      <c r="D378" s="258" t="s">
        <v>16</v>
      </c>
      <c r="E378" s="359">
        <f t="shared" si="451"/>
        <v>145</v>
      </c>
      <c r="F378" s="359">
        <f t="shared" ref="F378:H378" si="475">F379+F380</f>
        <v>143</v>
      </c>
      <c r="G378" s="359">
        <f t="shared" si="475"/>
        <v>2</v>
      </c>
      <c r="H378" s="359">
        <f t="shared" si="475"/>
        <v>0</v>
      </c>
      <c r="I378" s="359">
        <f t="shared" si="453"/>
        <v>133</v>
      </c>
      <c r="J378" s="359">
        <f t="shared" ref="J378:L378" si="476">J379+J380</f>
        <v>131</v>
      </c>
      <c r="K378" s="359">
        <f t="shared" si="476"/>
        <v>2</v>
      </c>
      <c r="L378" s="359">
        <f t="shared" si="476"/>
        <v>0</v>
      </c>
      <c r="M378" s="359">
        <f t="shared" si="455"/>
        <v>133</v>
      </c>
      <c r="N378" s="359">
        <f t="shared" ref="N378:P378" si="477">N379+N380</f>
        <v>131</v>
      </c>
      <c r="O378" s="359">
        <f t="shared" si="477"/>
        <v>2</v>
      </c>
      <c r="P378" s="359">
        <f t="shared" si="477"/>
        <v>0</v>
      </c>
      <c r="Q378" s="359">
        <f t="shared" si="457"/>
        <v>133</v>
      </c>
      <c r="R378" s="359">
        <f t="shared" ref="R378:T378" si="478">R379+R380</f>
        <v>131</v>
      </c>
      <c r="S378" s="359">
        <f t="shared" si="478"/>
        <v>2</v>
      </c>
      <c r="T378" s="359">
        <f t="shared" si="478"/>
        <v>0</v>
      </c>
    </row>
    <row r="379" spans="1:20" s="363" customFormat="1" ht="24" customHeight="1">
      <c r="A379" s="263"/>
      <c r="B379" s="365" t="s">
        <v>354</v>
      </c>
      <c r="C379" s="255" t="s">
        <v>354</v>
      </c>
      <c r="D379" s="258" t="s">
        <v>17</v>
      </c>
      <c r="E379" s="359">
        <f t="shared" si="451"/>
        <v>126</v>
      </c>
      <c r="F379" s="359">
        <f>51+75</f>
        <v>126</v>
      </c>
      <c r="G379" s="359">
        <v>0</v>
      </c>
      <c r="H379" s="359"/>
      <c r="I379" s="359">
        <f t="shared" si="453"/>
        <v>126</v>
      </c>
      <c r="J379" s="359">
        <f>51+75</f>
        <v>126</v>
      </c>
      <c r="K379" s="359">
        <v>0</v>
      </c>
      <c r="L379" s="359"/>
      <c r="M379" s="359">
        <f t="shared" si="455"/>
        <v>126</v>
      </c>
      <c r="N379" s="359">
        <f>51+75</f>
        <v>126</v>
      </c>
      <c r="O379" s="359">
        <v>0</v>
      </c>
      <c r="P379" s="359"/>
      <c r="Q379" s="359">
        <f t="shared" si="457"/>
        <v>126</v>
      </c>
      <c r="R379" s="359">
        <f>51+75</f>
        <v>126</v>
      </c>
      <c r="S379" s="359">
        <v>0</v>
      </c>
      <c r="T379" s="359"/>
    </row>
    <row r="380" spans="1:20" s="363" customFormat="1" ht="24" customHeight="1">
      <c r="A380" s="263"/>
      <c r="B380" s="365" t="s">
        <v>354</v>
      </c>
      <c r="C380" s="255" t="s">
        <v>354</v>
      </c>
      <c r="D380" s="258" t="s">
        <v>18</v>
      </c>
      <c r="E380" s="359">
        <f t="shared" si="451"/>
        <v>19</v>
      </c>
      <c r="F380" s="359">
        <f>5+12</f>
        <v>17</v>
      </c>
      <c r="G380" s="359">
        <v>2</v>
      </c>
      <c r="H380" s="359"/>
      <c r="I380" s="359">
        <f t="shared" si="453"/>
        <v>7</v>
      </c>
      <c r="J380" s="359">
        <v>5</v>
      </c>
      <c r="K380" s="359">
        <v>2</v>
      </c>
      <c r="L380" s="359"/>
      <c r="M380" s="359">
        <f t="shared" si="455"/>
        <v>7</v>
      </c>
      <c r="N380" s="359">
        <v>5</v>
      </c>
      <c r="O380" s="359">
        <v>2</v>
      </c>
      <c r="P380" s="359"/>
      <c r="Q380" s="359">
        <f t="shared" si="457"/>
        <v>7</v>
      </c>
      <c r="R380" s="359">
        <v>5</v>
      </c>
      <c r="S380" s="359">
        <v>2</v>
      </c>
      <c r="T380" s="359"/>
    </row>
    <row r="381" spans="1:20" s="363" customFormat="1" ht="38.25" customHeight="1">
      <c r="A381" s="263"/>
      <c r="B381" s="255" t="s">
        <v>618</v>
      </c>
      <c r="C381" s="255" t="s">
        <v>665</v>
      </c>
      <c r="D381" s="256" t="s">
        <v>455</v>
      </c>
      <c r="E381" s="257">
        <f t="shared" si="451"/>
        <v>155</v>
      </c>
      <c r="F381" s="257">
        <v>135</v>
      </c>
      <c r="G381" s="257">
        <v>20</v>
      </c>
      <c r="H381" s="257">
        <v>0</v>
      </c>
      <c r="I381" s="257">
        <f t="shared" si="453"/>
        <v>155</v>
      </c>
      <c r="J381" s="257">
        <v>135</v>
      </c>
      <c r="K381" s="257">
        <v>20</v>
      </c>
      <c r="L381" s="257">
        <v>0</v>
      </c>
      <c r="M381" s="257">
        <f t="shared" si="455"/>
        <v>155</v>
      </c>
      <c r="N381" s="257">
        <v>135</v>
      </c>
      <c r="O381" s="257">
        <v>20</v>
      </c>
      <c r="P381" s="257">
        <v>0</v>
      </c>
      <c r="Q381" s="257">
        <f t="shared" si="457"/>
        <v>155</v>
      </c>
      <c r="R381" s="257">
        <v>135</v>
      </c>
      <c r="S381" s="257">
        <v>20</v>
      </c>
      <c r="T381" s="257">
        <v>0</v>
      </c>
    </row>
    <row r="382" spans="1:20" s="363" customFormat="1" ht="24" customHeight="1">
      <c r="A382" s="263"/>
      <c r="B382" s="365" t="s">
        <v>354</v>
      </c>
      <c r="C382" s="255" t="s">
        <v>354</v>
      </c>
      <c r="D382" s="258" t="s">
        <v>16</v>
      </c>
      <c r="E382" s="359">
        <f t="shared" si="451"/>
        <v>30</v>
      </c>
      <c r="F382" s="359">
        <f t="shared" ref="F382:H382" si="479">F383+F384</f>
        <v>27</v>
      </c>
      <c r="G382" s="359">
        <f t="shared" si="479"/>
        <v>3</v>
      </c>
      <c r="H382" s="359">
        <f t="shared" si="479"/>
        <v>0</v>
      </c>
      <c r="I382" s="359">
        <f t="shared" si="453"/>
        <v>30</v>
      </c>
      <c r="J382" s="359">
        <f t="shared" ref="J382:L382" si="480">J383+J384</f>
        <v>27</v>
      </c>
      <c r="K382" s="359">
        <f t="shared" si="480"/>
        <v>3</v>
      </c>
      <c r="L382" s="359">
        <f t="shared" si="480"/>
        <v>0</v>
      </c>
      <c r="M382" s="359">
        <f t="shared" si="455"/>
        <v>30</v>
      </c>
      <c r="N382" s="359">
        <f t="shared" ref="N382:P382" si="481">N383+N384</f>
        <v>27</v>
      </c>
      <c r="O382" s="359">
        <f t="shared" si="481"/>
        <v>3</v>
      </c>
      <c r="P382" s="359">
        <f t="shared" si="481"/>
        <v>0</v>
      </c>
      <c r="Q382" s="359">
        <f t="shared" si="457"/>
        <v>30</v>
      </c>
      <c r="R382" s="359">
        <f t="shared" ref="R382:T382" si="482">R383+R384</f>
        <v>27</v>
      </c>
      <c r="S382" s="359">
        <f t="shared" si="482"/>
        <v>3</v>
      </c>
      <c r="T382" s="359">
        <f t="shared" si="482"/>
        <v>0</v>
      </c>
    </row>
    <row r="383" spans="1:20" s="363" customFormat="1" ht="24" customHeight="1">
      <c r="A383" s="263"/>
      <c r="B383" s="365" t="s">
        <v>354</v>
      </c>
      <c r="C383" s="255" t="s">
        <v>354</v>
      </c>
      <c r="D383" s="258" t="s">
        <v>17</v>
      </c>
      <c r="E383" s="359">
        <f t="shared" si="451"/>
        <v>21</v>
      </c>
      <c r="F383" s="359">
        <v>20</v>
      </c>
      <c r="G383" s="359">
        <v>1</v>
      </c>
      <c r="H383" s="359"/>
      <c r="I383" s="359">
        <f t="shared" si="453"/>
        <v>21</v>
      </c>
      <c r="J383" s="359">
        <v>20</v>
      </c>
      <c r="K383" s="359">
        <v>1</v>
      </c>
      <c r="L383" s="359"/>
      <c r="M383" s="359">
        <f t="shared" si="455"/>
        <v>21</v>
      </c>
      <c r="N383" s="359">
        <v>20</v>
      </c>
      <c r="O383" s="359">
        <v>1</v>
      </c>
      <c r="P383" s="359"/>
      <c r="Q383" s="359">
        <f t="shared" si="457"/>
        <v>21</v>
      </c>
      <c r="R383" s="359">
        <v>20</v>
      </c>
      <c r="S383" s="359">
        <v>1</v>
      </c>
      <c r="T383" s="359"/>
    </row>
    <row r="384" spans="1:20" s="363" customFormat="1" ht="24" customHeight="1">
      <c r="A384" s="263"/>
      <c r="B384" s="365" t="s">
        <v>354</v>
      </c>
      <c r="C384" s="255" t="s">
        <v>354</v>
      </c>
      <c r="D384" s="258" t="s">
        <v>18</v>
      </c>
      <c r="E384" s="359">
        <f t="shared" si="451"/>
        <v>9</v>
      </c>
      <c r="F384" s="359">
        <v>7</v>
      </c>
      <c r="G384" s="359">
        <v>2</v>
      </c>
      <c r="H384" s="359"/>
      <c r="I384" s="359">
        <f t="shared" si="453"/>
        <v>9</v>
      </c>
      <c r="J384" s="359">
        <v>7</v>
      </c>
      <c r="K384" s="359">
        <v>2</v>
      </c>
      <c r="L384" s="359"/>
      <c r="M384" s="359">
        <f t="shared" si="455"/>
        <v>9</v>
      </c>
      <c r="N384" s="359">
        <v>7</v>
      </c>
      <c r="O384" s="359">
        <v>2</v>
      </c>
      <c r="P384" s="359"/>
      <c r="Q384" s="359">
        <f t="shared" si="457"/>
        <v>9</v>
      </c>
      <c r="R384" s="359">
        <v>7</v>
      </c>
      <c r="S384" s="359">
        <v>2</v>
      </c>
      <c r="T384" s="359"/>
    </row>
    <row r="385" spans="1:20" s="363" customFormat="1" ht="47.25" customHeight="1">
      <c r="A385" s="263"/>
      <c r="B385" s="286" t="s">
        <v>619</v>
      </c>
      <c r="C385" s="286" t="s">
        <v>677</v>
      </c>
      <c r="D385" s="366" t="s">
        <v>456</v>
      </c>
      <c r="E385" s="257">
        <f t="shared" si="451"/>
        <v>430</v>
      </c>
      <c r="F385" s="257">
        <v>400</v>
      </c>
      <c r="G385" s="257">
        <v>30</v>
      </c>
      <c r="H385" s="257">
        <v>0</v>
      </c>
      <c r="I385" s="257">
        <f t="shared" si="453"/>
        <v>430</v>
      </c>
      <c r="J385" s="257">
        <v>400</v>
      </c>
      <c r="K385" s="257">
        <v>30</v>
      </c>
      <c r="L385" s="257">
        <v>0</v>
      </c>
      <c r="M385" s="257">
        <f t="shared" si="455"/>
        <v>430</v>
      </c>
      <c r="N385" s="257">
        <v>400</v>
      </c>
      <c r="O385" s="257">
        <v>30</v>
      </c>
      <c r="P385" s="257">
        <v>0</v>
      </c>
      <c r="Q385" s="257">
        <f t="shared" si="457"/>
        <v>430</v>
      </c>
      <c r="R385" s="257">
        <v>400</v>
      </c>
      <c r="S385" s="257">
        <v>30</v>
      </c>
      <c r="T385" s="257">
        <v>0</v>
      </c>
    </row>
    <row r="386" spans="1:20" s="363" customFormat="1" ht="24" customHeight="1">
      <c r="A386" s="263"/>
      <c r="B386" s="368" t="s">
        <v>354</v>
      </c>
      <c r="C386" s="286" t="s">
        <v>354</v>
      </c>
      <c r="D386" s="369" t="s">
        <v>16</v>
      </c>
      <c r="E386" s="359">
        <f t="shared" si="451"/>
        <v>104</v>
      </c>
      <c r="F386" s="359">
        <f t="shared" ref="F386:H386" si="483">F387+F388</f>
        <v>104</v>
      </c>
      <c r="G386" s="359">
        <f t="shared" si="483"/>
        <v>0</v>
      </c>
      <c r="H386" s="359">
        <f t="shared" si="483"/>
        <v>0</v>
      </c>
      <c r="I386" s="359">
        <f t="shared" si="453"/>
        <v>104</v>
      </c>
      <c r="J386" s="359">
        <f t="shared" ref="J386:L386" si="484">J387+J388</f>
        <v>104</v>
      </c>
      <c r="K386" s="359">
        <f t="shared" si="484"/>
        <v>0</v>
      </c>
      <c r="L386" s="359">
        <f t="shared" si="484"/>
        <v>0</v>
      </c>
      <c r="M386" s="359">
        <f t="shared" si="455"/>
        <v>104</v>
      </c>
      <c r="N386" s="359">
        <f t="shared" ref="N386:P386" si="485">N387+N388</f>
        <v>104</v>
      </c>
      <c r="O386" s="359">
        <f t="shared" si="485"/>
        <v>0</v>
      </c>
      <c r="P386" s="359">
        <f t="shared" si="485"/>
        <v>0</v>
      </c>
      <c r="Q386" s="359">
        <f t="shared" si="457"/>
        <v>104</v>
      </c>
      <c r="R386" s="359">
        <f t="shared" ref="R386:T386" si="486">R387+R388</f>
        <v>104</v>
      </c>
      <c r="S386" s="359">
        <f t="shared" si="486"/>
        <v>0</v>
      </c>
      <c r="T386" s="359">
        <f t="shared" si="486"/>
        <v>0</v>
      </c>
    </row>
    <row r="387" spans="1:20" s="363" customFormat="1" ht="24" customHeight="1">
      <c r="A387" s="263"/>
      <c r="B387" s="368" t="s">
        <v>354</v>
      </c>
      <c r="C387" s="286" t="s">
        <v>354</v>
      </c>
      <c r="D387" s="369" t="s">
        <v>17</v>
      </c>
      <c r="E387" s="359">
        <f t="shared" si="451"/>
        <v>84</v>
      </c>
      <c r="F387" s="359">
        <v>84</v>
      </c>
      <c r="G387" s="359"/>
      <c r="H387" s="359"/>
      <c r="I387" s="359">
        <f t="shared" si="453"/>
        <v>84</v>
      </c>
      <c r="J387" s="359">
        <v>84</v>
      </c>
      <c r="K387" s="359"/>
      <c r="L387" s="359"/>
      <c r="M387" s="359">
        <f t="shared" si="455"/>
        <v>84</v>
      </c>
      <c r="N387" s="359">
        <v>84</v>
      </c>
      <c r="O387" s="359"/>
      <c r="P387" s="359"/>
      <c r="Q387" s="359">
        <f t="shared" si="457"/>
        <v>84</v>
      </c>
      <c r="R387" s="359">
        <v>84</v>
      </c>
      <c r="S387" s="359"/>
      <c r="T387" s="359"/>
    </row>
    <row r="388" spans="1:20" s="363" customFormat="1" ht="24" customHeight="1">
      <c r="A388" s="263"/>
      <c r="B388" s="368" t="s">
        <v>354</v>
      </c>
      <c r="C388" s="286" t="s">
        <v>354</v>
      </c>
      <c r="D388" s="369" t="s">
        <v>18</v>
      </c>
      <c r="E388" s="359">
        <f t="shared" si="451"/>
        <v>20</v>
      </c>
      <c r="F388" s="359">
        <v>20</v>
      </c>
      <c r="G388" s="359"/>
      <c r="H388" s="359"/>
      <c r="I388" s="359">
        <f t="shared" si="453"/>
        <v>20</v>
      </c>
      <c r="J388" s="359">
        <v>20</v>
      </c>
      <c r="K388" s="359"/>
      <c r="L388" s="359"/>
      <c r="M388" s="359">
        <f t="shared" si="455"/>
        <v>20</v>
      </c>
      <c r="N388" s="359">
        <v>20</v>
      </c>
      <c r="O388" s="359"/>
      <c r="P388" s="359"/>
      <c r="Q388" s="359">
        <f t="shared" si="457"/>
        <v>20</v>
      </c>
      <c r="R388" s="359">
        <v>20</v>
      </c>
      <c r="S388" s="359"/>
      <c r="T388" s="359"/>
    </row>
    <row r="389" spans="1:20" s="363" customFormat="1" ht="43.5" customHeight="1">
      <c r="A389" s="263"/>
      <c r="B389" s="255" t="s">
        <v>620</v>
      </c>
      <c r="C389" s="255" t="s">
        <v>678</v>
      </c>
      <c r="D389" s="256" t="s">
        <v>457</v>
      </c>
      <c r="E389" s="257">
        <f t="shared" si="451"/>
        <v>150</v>
      </c>
      <c r="F389" s="257">
        <v>145</v>
      </c>
      <c r="G389" s="257">
        <v>5</v>
      </c>
      <c r="H389" s="257">
        <v>0</v>
      </c>
      <c r="I389" s="257">
        <f t="shared" si="453"/>
        <v>150</v>
      </c>
      <c r="J389" s="257">
        <v>145</v>
      </c>
      <c r="K389" s="257">
        <v>5</v>
      </c>
      <c r="L389" s="257">
        <v>0</v>
      </c>
      <c r="M389" s="257">
        <f t="shared" si="455"/>
        <v>150</v>
      </c>
      <c r="N389" s="257">
        <v>145</v>
      </c>
      <c r="O389" s="257">
        <v>5</v>
      </c>
      <c r="P389" s="257">
        <v>0</v>
      </c>
      <c r="Q389" s="257">
        <f t="shared" si="457"/>
        <v>150</v>
      </c>
      <c r="R389" s="257">
        <v>145</v>
      </c>
      <c r="S389" s="257">
        <v>5</v>
      </c>
      <c r="T389" s="257">
        <v>0</v>
      </c>
    </row>
    <row r="390" spans="1:20" s="363" customFormat="1" ht="24" customHeight="1">
      <c r="A390" s="263"/>
      <c r="B390" s="365" t="s">
        <v>354</v>
      </c>
      <c r="C390" s="255" t="s">
        <v>354</v>
      </c>
      <c r="D390" s="258" t="s">
        <v>16</v>
      </c>
      <c r="E390" s="359">
        <f t="shared" si="451"/>
        <v>31</v>
      </c>
      <c r="F390" s="359">
        <f t="shared" ref="F390:H390" si="487">F391+F392</f>
        <v>31</v>
      </c>
      <c r="G390" s="359">
        <f t="shared" si="487"/>
        <v>0</v>
      </c>
      <c r="H390" s="359">
        <f t="shared" si="487"/>
        <v>0</v>
      </c>
      <c r="I390" s="359">
        <f t="shared" si="453"/>
        <v>31</v>
      </c>
      <c r="J390" s="359">
        <f t="shared" ref="J390:L390" si="488">J391+J392</f>
        <v>31</v>
      </c>
      <c r="K390" s="359">
        <f t="shared" si="488"/>
        <v>0</v>
      </c>
      <c r="L390" s="359">
        <f t="shared" si="488"/>
        <v>0</v>
      </c>
      <c r="M390" s="359">
        <f t="shared" si="455"/>
        <v>31</v>
      </c>
      <c r="N390" s="359">
        <f t="shared" ref="N390:P390" si="489">N391+N392</f>
        <v>31</v>
      </c>
      <c r="O390" s="359">
        <f t="shared" si="489"/>
        <v>0</v>
      </c>
      <c r="P390" s="359">
        <f t="shared" si="489"/>
        <v>0</v>
      </c>
      <c r="Q390" s="359">
        <f t="shared" si="457"/>
        <v>31</v>
      </c>
      <c r="R390" s="359">
        <f t="shared" ref="R390:T390" si="490">R391+R392</f>
        <v>31</v>
      </c>
      <c r="S390" s="359">
        <f t="shared" si="490"/>
        <v>0</v>
      </c>
      <c r="T390" s="359">
        <f t="shared" si="490"/>
        <v>0</v>
      </c>
    </row>
    <row r="391" spans="1:20" s="363" customFormat="1" ht="24" customHeight="1">
      <c r="A391" s="263"/>
      <c r="B391" s="365" t="s">
        <v>354</v>
      </c>
      <c r="C391" s="255" t="s">
        <v>354</v>
      </c>
      <c r="D391" s="258" t="s">
        <v>17</v>
      </c>
      <c r="E391" s="359">
        <f t="shared" si="451"/>
        <v>27</v>
      </c>
      <c r="F391" s="359">
        <v>27</v>
      </c>
      <c r="G391" s="359"/>
      <c r="H391" s="359"/>
      <c r="I391" s="359">
        <f t="shared" si="453"/>
        <v>27</v>
      </c>
      <c r="J391" s="359">
        <v>27</v>
      </c>
      <c r="K391" s="359"/>
      <c r="L391" s="359"/>
      <c r="M391" s="359">
        <f t="shared" si="455"/>
        <v>27</v>
      </c>
      <c r="N391" s="359">
        <v>27</v>
      </c>
      <c r="O391" s="359"/>
      <c r="P391" s="359"/>
      <c r="Q391" s="359">
        <f t="shared" si="457"/>
        <v>27</v>
      </c>
      <c r="R391" s="359">
        <v>27</v>
      </c>
      <c r="S391" s="359"/>
      <c r="T391" s="359"/>
    </row>
    <row r="392" spans="1:20" s="363" customFormat="1" ht="24" customHeight="1">
      <c r="A392" s="263"/>
      <c r="B392" s="365" t="s">
        <v>354</v>
      </c>
      <c r="C392" s="255" t="s">
        <v>354</v>
      </c>
      <c r="D392" s="258" t="s">
        <v>18</v>
      </c>
      <c r="E392" s="359">
        <f t="shared" si="451"/>
        <v>4</v>
      </c>
      <c r="F392" s="359">
        <v>4</v>
      </c>
      <c r="G392" s="359"/>
      <c r="H392" s="359"/>
      <c r="I392" s="359">
        <f t="shared" si="453"/>
        <v>4</v>
      </c>
      <c r="J392" s="359">
        <v>4</v>
      </c>
      <c r="K392" s="359"/>
      <c r="L392" s="359"/>
      <c r="M392" s="359">
        <f t="shared" si="455"/>
        <v>4</v>
      </c>
      <c r="N392" s="359">
        <v>4</v>
      </c>
      <c r="O392" s="359"/>
      <c r="P392" s="359"/>
      <c r="Q392" s="359">
        <f t="shared" si="457"/>
        <v>4</v>
      </c>
      <c r="R392" s="359">
        <v>4</v>
      </c>
      <c r="S392" s="359"/>
      <c r="T392" s="359"/>
    </row>
    <row r="393" spans="1:20" s="363" customFormat="1" ht="36.75" customHeight="1">
      <c r="A393" s="263"/>
      <c r="B393" s="255" t="s">
        <v>621</v>
      </c>
      <c r="C393" s="255" t="s">
        <v>679</v>
      </c>
      <c r="D393" s="256" t="s">
        <v>458</v>
      </c>
      <c r="E393" s="257">
        <f t="shared" si="451"/>
        <v>420</v>
      </c>
      <c r="F393" s="257">
        <v>405</v>
      </c>
      <c r="G393" s="257">
        <v>15</v>
      </c>
      <c r="H393" s="257">
        <v>0</v>
      </c>
      <c r="I393" s="257">
        <f t="shared" si="453"/>
        <v>420</v>
      </c>
      <c r="J393" s="257">
        <v>405</v>
      </c>
      <c r="K393" s="257">
        <v>15</v>
      </c>
      <c r="L393" s="257">
        <v>0</v>
      </c>
      <c r="M393" s="257">
        <f t="shared" si="455"/>
        <v>420</v>
      </c>
      <c r="N393" s="257">
        <v>405</v>
      </c>
      <c r="O393" s="257">
        <v>15</v>
      </c>
      <c r="P393" s="257">
        <v>0</v>
      </c>
      <c r="Q393" s="257">
        <f t="shared" si="457"/>
        <v>420</v>
      </c>
      <c r="R393" s="257">
        <v>405</v>
      </c>
      <c r="S393" s="257">
        <v>15</v>
      </c>
      <c r="T393" s="257">
        <v>0</v>
      </c>
    </row>
    <row r="394" spans="1:20" s="363" customFormat="1" ht="24" customHeight="1">
      <c r="A394" s="263"/>
      <c r="B394" s="365" t="s">
        <v>354</v>
      </c>
      <c r="C394" s="255" t="s">
        <v>354</v>
      </c>
      <c r="D394" s="258" t="s">
        <v>16</v>
      </c>
      <c r="E394" s="359">
        <f t="shared" si="451"/>
        <v>65</v>
      </c>
      <c r="F394" s="359">
        <f t="shared" ref="F394:H394" si="491">F395+F396</f>
        <v>60</v>
      </c>
      <c r="G394" s="359">
        <f t="shared" si="491"/>
        <v>5</v>
      </c>
      <c r="H394" s="359">
        <f t="shared" si="491"/>
        <v>0</v>
      </c>
      <c r="I394" s="359">
        <f t="shared" si="453"/>
        <v>65</v>
      </c>
      <c r="J394" s="359">
        <f t="shared" ref="J394:L394" si="492">J395+J396</f>
        <v>60</v>
      </c>
      <c r="K394" s="359">
        <f t="shared" si="492"/>
        <v>5</v>
      </c>
      <c r="L394" s="359">
        <f t="shared" si="492"/>
        <v>0</v>
      </c>
      <c r="M394" s="359">
        <f t="shared" si="455"/>
        <v>65</v>
      </c>
      <c r="N394" s="359">
        <f t="shared" ref="N394:P394" si="493">N395+N396</f>
        <v>60</v>
      </c>
      <c r="O394" s="359">
        <f t="shared" si="493"/>
        <v>5</v>
      </c>
      <c r="P394" s="359">
        <f t="shared" si="493"/>
        <v>0</v>
      </c>
      <c r="Q394" s="359">
        <f t="shared" si="457"/>
        <v>65</v>
      </c>
      <c r="R394" s="359">
        <f t="shared" ref="R394:T394" si="494">R395+R396</f>
        <v>60</v>
      </c>
      <c r="S394" s="359">
        <f t="shared" si="494"/>
        <v>5</v>
      </c>
      <c r="T394" s="359">
        <f t="shared" si="494"/>
        <v>0</v>
      </c>
    </row>
    <row r="395" spans="1:20" s="363" customFormat="1" ht="24" customHeight="1">
      <c r="A395" s="263"/>
      <c r="B395" s="365" t="s">
        <v>354</v>
      </c>
      <c r="C395" s="255" t="s">
        <v>354</v>
      </c>
      <c r="D395" s="258" t="s">
        <v>17</v>
      </c>
      <c r="E395" s="359">
        <f t="shared" si="451"/>
        <v>60</v>
      </c>
      <c r="F395" s="359">
        <v>60</v>
      </c>
      <c r="G395" s="359">
        <v>0</v>
      </c>
      <c r="H395" s="359"/>
      <c r="I395" s="359">
        <f t="shared" si="453"/>
        <v>60</v>
      </c>
      <c r="J395" s="359">
        <v>60</v>
      </c>
      <c r="K395" s="359">
        <v>0</v>
      </c>
      <c r="L395" s="359"/>
      <c r="M395" s="359">
        <f t="shared" si="455"/>
        <v>60</v>
      </c>
      <c r="N395" s="359">
        <v>60</v>
      </c>
      <c r="O395" s="359">
        <v>0</v>
      </c>
      <c r="P395" s="359"/>
      <c r="Q395" s="359">
        <f t="shared" si="457"/>
        <v>60</v>
      </c>
      <c r="R395" s="359">
        <v>60</v>
      </c>
      <c r="S395" s="359">
        <v>0</v>
      </c>
      <c r="T395" s="359"/>
    </row>
    <row r="396" spans="1:20" s="363" customFormat="1" ht="24" customHeight="1">
      <c r="A396" s="263"/>
      <c r="B396" s="365" t="s">
        <v>354</v>
      </c>
      <c r="C396" s="255" t="s">
        <v>354</v>
      </c>
      <c r="D396" s="258" t="s">
        <v>18</v>
      </c>
      <c r="E396" s="359">
        <f t="shared" si="451"/>
        <v>5</v>
      </c>
      <c r="F396" s="359"/>
      <c r="G396" s="359">
        <v>5</v>
      </c>
      <c r="H396" s="359"/>
      <c r="I396" s="359">
        <f t="shared" si="453"/>
        <v>5</v>
      </c>
      <c r="J396" s="359"/>
      <c r="K396" s="359">
        <v>5</v>
      </c>
      <c r="L396" s="359"/>
      <c r="M396" s="359">
        <f t="shared" si="455"/>
        <v>5</v>
      </c>
      <c r="N396" s="359"/>
      <c r="O396" s="359">
        <v>5</v>
      </c>
      <c r="P396" s="359"/>
      <c r="Q396" s="359">
        <f t="shared" si="457"/>
        <v>5</v>
      </c>
      <c r="R396" s="359"/>
      <c r="S396" s="359">
        <v>5</v>
      </c>
      <c r="T396" s="359"/>
    </row>
    <row r="397" spans="1:20" s="363" customFormat="1" ht="46.5" customHeight="1">
      <c r="A397" s="263"/>
      <c r="B397" s="255" t="s">
        <v>622</v>
      </c>
      <c r="C397" s="255" t="s">
        <v>680</v>
      </c>
      <c r="D397" s="256" t="s">
        <v>459</v>
      </c>
      <c r="E397" s="257">
        <f t="shared" si="451"/>
        <v>220</v>
      </c>
      <c r="F397" s="257">
        <v>140</v>
      </c>
      <c r="G397" s="257">
        <v>80</v>
      </c>
      <c r="H397" s="257">
        <v>0</v>
      </c>
      <c r="I397" s="257">
        <f t="shared" si="453"/>
        <v>220</v>
      </c>
      <c r="J397" s="257">
        <v>140</v>
      </c>
      <c r="K397" s="257">
        <v>80</v>
      </c>
      <c r="L397" s="257">
        <v>0</v>
      </c>
      <c r="M397" s="257">
        <f t="shared" si="455"/>
        <v>220</v>
      </c>
      <c r="N397" s="257">
        <v>140</v>
      </c>
      <c r="O397" s="257">
        <v>80</v>
      </c>
      <c r="P397" s="257">
        <v>0</v>
      </c>
      <c r="Q397" s="257">
        <f t="shared" si="457"/>
        <v>220</v>
      </c>
      <c r="R397" s="257">
        <v>140</v>
      </c>
      <c r="S397" s="257">
        <v>80</v>
      </c>
      <c r="T397" s="257">
        <v>0</v>
      </c>
    </row>
    <row r="398" spans="1:20" s="363" customFormat="1" ht="24" customHeight="1">
      <c r="A398" s="263"/>
      <c r="B398" s="365" t="s">
        <v>354</v>
      </c>
      <c r="C398" s="255" t="s">
        <v>354</v>
      </c>
      <c r="D398" s="258" t="s">
        <v>16</v>
      </c>
      <c r="E398" s="359">
        <f t="shared" si="451"/>
        <v>10</v>
      </c>
      <c r="F398" s="359">
        <f t="shared" ref="F398:H398" si="495">F399+F400</f>
        <v>9</v>
      </c>
      <c r="G398" s="359">
        <f t="shared" si="495"/>
        <v>1</v>
      </c>
      <c r="H398" s="359">
        <f t="shared" si="495"/>
        <v>0</v>
      </c>
      <c r="I398" s="359">
        <f t="shared" si="453"/>
        <v>10</v>
      </c>
      <c r="J398" s="359">
        <f t="shared" ref="J398:L398" si="496">J399+J400</f>
        <v>9</v>
      </c>
      <c r="K398" s="359">
        <f t="shared" si="496"/>
        <v>1</v>
      </c>
      <c r="L398" s="359">
        <f t="shared" si="496"/>
        <v>0</v>
      </c>
      <c r="M398" s="359">
        <f t="shared" si="455"/>
        <v>10</v>
      </c>
      <c r="N398" s="359">
        <f t="shared" ref="N398:P398" si="497">N399+N400</f>
        <v>9</v>
      </c>
      <c r="O398" s="359">
        <f t="shared" si="497"/>
        <v>1</v>
      </c>
      <c r="P398" s="359">
        <f t="shared" si="497"/>
        <v>0</v>
      </c>
      <c r="Q398" s="359">
        <f t="shared" si="457"/>
        <v>10</v>
      </c>
      <c r="R398" s="359">
        <f t="shared" ref="R398:T398" si="498">R399+R400</f>
        <v>9</v>
      </c>
      <c r="S398" s="359">
        <f t="shared" si="498"/>
        <v>1</v>
      </c>
      <c r="T398" s="359">
        <f t="shared" si="498"/>
        <v>0</v>
      </c>
    </row>
    <row r="399" spans="1:20" s="363" customFormat="1" ht="24" customHeight="1">
      <c r="A399" s="263"/>
      <c r="B399" s="365" t="s">
        <v>354</v>
      </c>
      <c r="C399" s="255" t="s">
        <v>354</v>
      </c>
      <c r="D399" s="258" t="s">
        <v>17</v>
      </c>
      <c r="E399" s="359">
        <f t="shared" si="451"/>
        <v>9</v>
      </c>
      <c r="F399" s="359">
        <v>9</v>
      </c>
      <c r="G399" s="359">
        <v>0</v>
      </c>
      <c r="H399" s="359"/>
      <c r="I399" s="359">
        <f t="shared" si="453"/>
        <v>9</v>
      </c>
      <c r="J399" s="359">
        <v>9</v>
      </c>
      <c r="K399" s="359">
        <v>0</v>
      </c>
      <c r="L399" s="359"/>
      <c r="M399" s="359">
        <f t="shared" si="455"/>
        <v>9</v>
      </c>
      <c r="N399" s="359">
        <v>9</v>
      </c>
      <c r="O399" s="359">
        <v>0</v>
      </c>
      <c r="P399" s="359"/>
      <c r="Q399" s="359">
        <f t="shared" si="457"/>
        <v>9</v>
      </c>
      <c r="R399" s="359">
        <v>9</v>
      </c>
      <c r="S399" s="359">
        <v>0</v>
      </c>
      <c r="T399" s="359"/>
    </row>
    <row r="400" spans="1:20" s="363" customFormat="1" ht="24" customHeight="1">
      <c r="A400" s="263"/>
      <c r="B400" s="365" t="s">
        <v>354</v>
      </c>
      <c r="C400" s="255" t="s">
        <v>354</v>
      </c>
      <c r="D400" s="258" t="s">
        <v>18</v>
      </c>
      <c r="E400" s="359">
        <f t="shared" si="451"/>
        <v>1</v>
      </c>
      <c r="F400" s="359"/>
      <c r="G400" s="359">
        <v>1</v>
      </c>
      <c r="H400" s="359"/>
      <c r="I400" s="359">
        <f t="shared" si="453"/>
        <v>1</v>
      </c>
      <c r="J400" s="359"/>
      <c r="K400" s="359">
        <v>1</v>
      </c>
      <c r="L400" s="359"/>
      <c r="M400" s="359">
        <f t="shared" si="455"/>
        <v>1</v>
      </c>
      <c r="N400" s="359"/>
      <c r="O400" s="359">
        <v>1</v>
      </c>
      <c r="P400" s="359"/>
      <c r="Q400" s="359">
        <f t="shared" si="457"/>
        <v>1</v>
      </c>
      <c r="R400" s="359"/>
      <c r="S400" s="359">
        <v>1</v>
      </c>
      <c r="T400" s="359"/>
    </row>
    <row r="401" spans="1:20" s="363" customFormat="1" ht="34.5" customHeight="1">
      <c r="A401" s="263"/>
      <c r="B401" s="255" t="s">
        <v>623</v>
      </c>
      <c r="C401" s="255" t="s">
        <v>681</v>
      </c>
      <c r="D401" s="256" t="s">
        <v>460</v>
      </c>
      <c r="E401" s="257">
        <f t="shared" si="451"/>
        <v>493</v>
      </c>
      <c r="F401" s="257">
        <f>275+198</f>
        <v>473</v>
      </c>
      <c r="G401" s="257">
        <v>20</v>
      </c>
      <c r="H401" s="257">
        <v>0</v>
      </c>
      <c r="I401" s="257">
        <f t="shared" si="453"/>
        <v>341</v>
      </c>
      <c r="J401" s="257">
        <f>275+46</f>
        <v>321</v>
      </c>
      <c r="K401" s="257">
        <v>20</v>
      </c>
      <c r="L401" s="257">
        <v>0</v>
      </c>
      <c r="M401" s="257">
        <f t="shared" si="455"/>
        <v>341</v>
      </c>
      <c r="N401" s="257">
        <f>275+46</f>
        <v>321</v>
      </c>
      <c r="O401" s="257">
        <v>20</v>
      </c>
      <c r="P401" s="257">
        <v>0</v>
      </c>
      <c r="Q401" s="257">
        <f t="shared" si="457"/>
        <v>341</v>
      </c>
      <c r="R401" s="257">
        <f>275+46</f>
        <v>321</v>
      </c>
      <c r="S401" s="257">
        <v>20</v>
      </c>
      <c r="T401" s="257">
        <v>0</v>
      </c>
    </row>
    <row r="402" spans="1:20" s="363" customFormat="1" ht="24" customHeight="1">
      <c r="A402" s="263"/>
      <c r="B402" s="365" t="s">
        <v>354</v>
      </c>
      <c r="C402" s="255" t="s">
        <v>354</v>
      </c>
      <c r="D402" s="258" t="s">
        <v>16</v>
      </c>
      <c r="E402" s="359">
        <f t="shared" si="451"/>
        <v>24</v>
      </c>
      <c r="F402" s="359">
        <f t="shared" ref="F402:H402" si="499">F403+F404</f>
        <v>19</v>
      </c>
      <c r="G402" s="359">
        <f t="shared" si="499"/>
        <v>5</v>
      </c>
      <c r="H402" s="359">
        <f t="shared" si="499"/>
        <v>0</v>
      </c>
      <c r="I402" s="359">
        <f t="shared" si="453"/>
        <v>24</v>
      </c>
      <c r="J402" s="359">
        <f t="shared" ref="J402:L402" si="500">J403+J404</f>
        <v>19</v>
      </c>
      <c r="K402" s="359">
        <f t="shared" si="500"/>
        <v>5</v>
      </c>
      <c r="L402" s="359">
        <f t="shared" si="500"/>
        <v>0</v>
      </c>
      <c r="M402" s="359">
        <f t="shared" si="455"/>
        <v>24</v>
      </c>
      <c r="N402" s="359">
        <f t="shared" ref="N402:P402" si="501">N403+N404</f>
        <v>19</v>
      </c>
      <c r="O402" s="359">
        <f t="shared" si="501"/>
        <v>5</v>
      </c>
      <c r="P402" s="359">
        <f t="shared" si="501"/>
        <v>0</v>
      </c>
      <c r="Q402" s="359">
        <f t="shared" si="457"/>
        <v>24</v>
      </c>
      <c r="R402" s="359">
        <f t="shared" ref="R402:T402" si="502">R403+R404</f>
        <v>19</v>
      </c>
      <c r="S402" s="359">
        <f t="shared" si="502"/>
        <v>5</v>
      </c>
      <c r="T402" s="359">
        <f t="shared" si="502"/>
        <v>0</v>
      </c>
    </row>
    <row r="403" spans="1:20" s="363" customFormat="1" ht="24" customHeight="1">
      <c r="A403" s="263"/>
      <c r="B403" s="365" t="s">
        <v>354</v>
      </c>
      <c r="C403" s="255" t="s">
        <v>354</v>
      </c>
      <c r="D403" s="258" t="s">
        <v>17</v>
      </c>
      <c r="E403" s="359">
        <f t="shared" si="451"/>
        <v>22</v>
      </c>
      <c r="F403" s="359">
        <v>18</v>
      </c>
      <c r="G403" s="359">
        <v>4</v>
      </c>
      <c r="H403" s="359"/>
      <c r="I403" s="359">
        <f t="shared" si="453"/>
        <v>22</v>
      </c>
      <c r="J403" s="359">
        <v>18</v>
      </c>
      <c r="K403" s="359">
        <v>4</v>
      </c>
      <c r="L403" s="359"/>
      <c r="M403" s="359">
        <f t="shared" si="455"/>
        <v>22</v>
      </c>
      <c r="N403" s="359">
        <v>18</v>
      </c>
      <c r="O403" s="359">
        <v>4</v>
      </c>
      <c r="P403" s="359"/>
      <c r="Q403" s="359">
        <f t="shared" si="457"/>
        <v>22</v>
      </c>
      <c r="R403" s="359">
        <v>18</v>
      </c>
      <c r="S403" s="359">
        <v>4</v>
      </c>
      <c r="T403" s="359"/>
    </row>
    <row r="404" spans="1:20" s="363" customFormat="1" ht="24" customHeight="1">
      <c r="A404" s="263"/>
      <c r="B404" s="365" t="s">
        <v>354</v>
      </c>
      <c r="C404" s="255" t="s">
        <v>354</v>
      </c>
      <c r="D404" s="258" t="s">
        <v>18</v>
      </c>
      <c r="E404" s="359">
        <f t="shared" si="451"/>
        <v>2</v>
      </c>
      <c r="F404" s="359">
        <v>1</v>
      </c>
      <c r="G404" s="359">
        <v>1</v>
      </c>
      <c r="H404" s="359"/>
      <c r="I404" s="359">
        <f t="shared" si="453"/>
        <v>2</v>
      </c>
      <c r="J404" s="359">
        <v>1</v>
      </c>
      <c r="K404" s="359">
        <v>1</v>
      </c>
      <c r="L404" s="359"/>
      <c r="M404" s="359">
        <f t="shared" si="455"/>
        <v>2</v>
      </c>
      <c r="N404" s="359">
        <v>1</v>
      </c>
      <c r="O404" s="359">
        <v>1</v>
      </c>
      <c r="P404" s="359"/>
      <c r="Q404" s="359">
        <f t="shared" si="457"/>
        <v>2</v>
      </c>
      <c r="R404" s="359">
        <v>1</v>
      </c>
      <c r="S404" s="359">
        <v>1</v>
      </c>
      <c r="T404" s="359"/>
    </row>
    <row r="405" spans="1:20" s="363" customFormat="1" ht="36" customHeight="1">
      <c r="A405" s="263"/>
      <c r="B405" s="255" t="s">
        <v>624</v>
      </c>
      <c r="C405" s="255" t="s">
        <v>682</v>
      </c>
      <c r="D405" s="256" t="s">
        <v>461</v>
      </c>
      <c r="E405" s="257">
        <f t="shared" si="451"/>
        <v>101</v>
      </c>
      <c r="F405" s="257">
        <v>100</v>
      </c>
      <c r="G405" s="257">
        <v>1</v>
      </c>
      <c r="H405" s="257">
        <v>0</v>
      </c>
      <c r="I405" s="257">
        <f t="shared" si="453"/>
        <v>101</v>
      </c>
      <c r="J405" s="257">
        <v>100</v>
      </c>
      <c r="K405" s="257">
        <v>1</v>
      </c>
      <c r="L405" s="257">
        <v>0</v>
      </c>
      <c r="M405" s="257">
        <f t="shared" si="455"/>
        <v>101</v>
      </c>
      <c r="N405" s="257">
        <v>100</v>
      </c>
      <c r="O405" s="257">
        <v>1</v>
      </c>
      <c r="P405" s="257">
        <v>0</v>
      </c>
      <c r="Q405" s="257">
        <f t="shared" si="457"/>
        <v>101</v>
      </c>
      <c r="R405" s="257">
        <v>100</v>
      </c>
      <c r="S405" s="257">
        <v>1</v>
      </c>
      <c r="T405" s="257">
        <v>0</v>
      </c>
    </row>
    <row r="406" spans="1:20" s="363" customFormat="1" ht="24" customHeight="1">
      <c r="A406" s="263"/>
      <c r="B406" s="365" t="s">
        <v>354</v>
      </c>
      <c r="C406" s="255" t="s">
        <v>354</v>
      </c>
      <c r="D406" s="258" t="s">
        <v>16</v>
      </c>
      <c r="E406" s="359">
        <f t="shared" si="451"/>
        <v>22</v>
      </c>
      <c r="F406" s="359">
        <f t="shared" ref="F406:H406" si="503">F407+F408</f>
        <v>22</v>
      </c>
      <c r="G406" s="359">
        <f t="shared" si="503"/>
        <v>0</v>
      </c>
      <c r="H406" s="359">
        <f t="shared" si="503"/>
        <v>0</v>
      </c>
      <c r="I406" s="359">
        <f t="shared" si="453"/>
        <v>22</v>
      </c>
      <c r="J406" s="359">
        <f t="shared" ref="J406:L406" si="504">J407+J408</f>
        <v>22</v>
      </c>
      <c r="K406" s="359">
        <f t="shared" si="504"/>
        <v>0</v>
      </c>
      <c r="L406" s="359">
        <f t="shared" si="504"/>
        <v>0</v>
      </c>
      <c r="M406" s="359">
        <f t="shared" si="455"/>
        <v>22</v>
      </c>
      <c r="N406" s="359">
        <f t="shared" ref="N406:P406" si="505">N407+N408</f>
        <v>22</v>
      </c>
      <c r="O406" s="359">
        <f t="shared" si="505"/>
        <v>0</v>
      </c>
      <c r="P406" s="359">
        <f t="shared" si="505"/>
        <v>0</v>
      </c>
      <c r="Q406" s="359">
        <f t="shared" si="457"/>
        <v>22</v>
      </c>
      <c r="R406" s="359">
        <f t="shared" ref="R406:T406" si="506">R407+R408</f>
        <v>22</v>
      </c>
      <c r="S406" s="359">
        <f t="shared" si="506"/>
        <v>0</v>
      </c>
      <c r="T406" s="359">
        <f t="shared" si="506"/>
        <v>0</v>
      </c>
    </row>
    <row r="407" spans="1:20" s="363" customFormat="1" ht="24" customHeight="1">
      <c r="A407" s="263"/>
      <c r="B407" s="365" t="s">
        <v>354</v>
      </c>
      <c r="C407" s="255" t="s">
        <v>354</v>
      </c>
      <c r="D407" s="258" t="s">
        <v>17</v>
      </c>
      <c r="E407" s="359">
        <f t="shared" si="451"/>
        <v>21</v>
      </c>
      <c r="F407" s="359">
        <v>21</v>
      </c>
      <c r="G407" s="359">
        <v>0</v>
      </c>
      <c r="H407" s="359"/>
      <c r="I407" s="359">
        <f t="shared" si="453"/>
        <v>21</v>
      </c>
      <c r="J407" s="359">
        <v>21</v>
      </c>
      <c r="K407" s="359">
        <v>0</v>
      </c>
      <c r="L407" s="359"/>
      <c r="M407" s="359">
        <f t="shared" si="455"/>
        <v>21</v>
      </c>
      <c r="N407" s="359">
        <v>21</v>
      </c>
      <c r="O407" s="359">
        <v>0</v>
      </c>
      <c r="P407" s="359"/>
      <c r="Q407" s="359">
        <f t="shared" si="457"/>
        <v>21</v>
      </c>
      <c r="R407" s="359">
        <v>21</v>
      </c>
      <c r="S407" s="359">
        <v>0</v>
      </c>
      <c r="T407" s="359"/>
    </row>
    <row r="408" spans="1:20" s="363" customFormat="1" ht="24" customHeight="1">
      <c r="A408" s="263"/>
      <c r="B408" s="365" t="s">
        <v>354</v>
      </c>
      <c r="C408" s="255" t="s">
        <v>354</v>
      </c>
      <c r="D408" s="258" t="s">
        <v>18</v>
      </c>
      <c r="E408" s="359">
        <f t="shared" si="451"/>
        <v>1</v>
      </c>
      <c r="F408" s="359">
        <v>1</v>
      </c>
      <c r="G408" s="359">
        <v>0</v>
      </c>
      <c r="H408" s="359"/>
      <c r="I408" s="359">
        <f t="shared" si="453"/>
        <v>1</v>
      </c>
      <c r="J408" s="359">
        <v>1</v>
      </c>
      <c r="K408" s="359">
        <v>0</v>
      </c>
      <c r="L408" s="359"/>
      <c r="M408" s="359">
        <f t="shared" si="455"/>
        <v>1</v>
      </c>
      <c r="N408" s="359">
        <v>1</v>
      </c>
      <c r="O408" s="359">
        <v>0</v>
      </c>
      <c r="P408" s="359"/>
      <c r="Q408" s="359">
        <f t="shared" si="457"/>
        <v>1</v>
      </c>
      <c r="R408" s="359">
        <v>1</v>
      </c>
      <c r="S408" s="359">
        <v>0</v>
      </c>
      <c r="T408" s="359"/>
    </row>
    <row r="409" spans="1:20" s="363" customFormat="1" ht="33.75" customHeight="1">
      <c r="A409" s="263"/>
      <c r="B409" s="255" t="s">
        <v>625</v>
      </c>
      <c r="C409" s="255" t="s">
        <v>683</v>
      </c>
      <c r="D409" s="256" t="s">
        <v>462</v>
      </c>
      <c r="E409" s="257">
        <f t="shared" si="451"/>
        <v>740</v>
      </c>
      <c r="F409" s="257">
        <f>410+80</f>
        <v>490</v>
      </c>
      <c r="G409" s="257">
        <v>250</v>
      </c>
      <c r="H409" s="257">
        <v>0</v>
      </c>
      <c r="I409" s="257">
        <f t="shared" si="453"/>
        <v>675</v>
      </c>
      <c r="J409" s="257">
        <f>410+15</f>
        <v>425</v>
      </c>
      <c r="K409" s="257">
        <v>250</v>
      </c>
      <c r="L409" s="257">
        <v>0</v>
      </c>
      <c r="M409" s="257">
        <f t="shared" si="455"/>
        <v>675</v>
      </c>
      <c r="N409" s="257">
        <f>410+15</f>
        <v>425</v>
      </c>
      <c r="O409" s="257">
        <v>250</v>
      </c>
      <c r="P409" s="257">
        <v>0</v>
      </c>
      <c r="Q409" s="257">
        <f t="shared" si="457"/>
        <v>675</v>
      </c>
      <c r="R409" s="257">
        <f>410+15</f>
        <v>425</v>
      </c>
      <c r="S409" s="257">
        <v>250</v>
      </c>
      <c r="T409" s="257">
        <v>0</v>
      </c>
    </row>
    <row r="410" spans="1:20" s="363" customFormat="1" ht="24" customHeight="1">
      <c r="A410" s="263"/>
      <c r="B410" s="365" t="s">
        <v>354</v>
      </c>
      <c r="C410" s="255" t="s">
        <v>354</v>
      </c>
      <c r="D410" s="258" t="s">
        <v>16</v>
      </c>
      <c r="E410" s="359">
        <f t="shared" si="451"/>
        <v>34</v>
      </c>
      <c r="F410" s="359">
        <f t="shared" ref="F410:H410" si="507">F411+F412</f>
        <v>24</v>
      </c>
      <c r="G410" s="359">
        <f t="shared" si="507"/>
        <v>10</v>
      </c>
      <c r="H410" s="359">
        <f t="shared" si="507"/>
        <v>0</v>
      </c>
      <c r="I410" s="359">
        <f t="shared" si="453"/>
        <v>34</v>
      </c>
      <c r="J410" s="359">
        <f t="shared" ref="J410:L410" si="508">J411+J412</f>
        <v>24</v>
      </c>
      <c r="K410" s="359">
        <f t="shared" si="508"/>
        <v>10</v>
      </c>
      <c r="L410" s="359">
        <f t="shared" si="508"/>
        <v>0</v>
      </c>
      <c r="M410" s="359">
        <f t="shared" si="455"/>
        <v>34</v>
      </c>
      <c r="N410" s="359">
        <f t="shared" ref="N410:P410" si="509">N411+N412</f>
        <v>24</v>
      </c>
      <c r="O410" s="359">
        <f t="shared" si="509"/>
        <v>10</v>
      </c>
      <c r="P410" s="359">
        <f t="shared" si="509"/>
        <v>0</v>
      </c>
      <c r="Q410" s="359">
        <f t="shared" si="457"/>
        <v>34</v>
      </c>
      <c r="R410" s="359">
        <f t="shared" ref="R410:T410" si="510">R411+R412</f>
        <v>24</v>
      </c>
      <c r="S410" s="359">
        <f t="shared" si="510"/>
        <v>10</v>
      </c>
      <c r="T410" s="359">
        <f t="shared" si="510"/>
        <v>0</v>
      </c>
    </row>
    <row r="411" spans="1:20" s="363" customFormat="1" ht="24" customHeight="1">
      <c r="A411" s="263"/>
      <c r="B411" s="365" t="s">
        <v>354</v>
      </c>
      <c r="C411" s="255" t="s">
        <v>354</v>
      </c>
      <c r="D411" s="258" t="s">
        <v>17</v>
      </c>
      <c r="E411" s="359">
        <f t="shared" si="451"/>
        <v>16</v>
      </c>
      <c r="F411" s="359">
        <f>16</f>
        <v>16</v>
      </c>
      <c r="G411" s="359">
        <v>0</v>
      </c>
      <c r="H411" s="359"/>
      <c r="I411" s="359">
        <f t="shared" si="453"/>
        <v>16</v>
      </c>
      <c r="J411" s="359">
        <v>16</v>
      </c>
      <c r="K411" s="359">
        <v>0</v>
      </c>
      <c r="L411" s="359"/>
      <c r="M411" s="359">
        <f t="shared" si="455"/>
        <v>16</v>
      </c>
      <c r="N411" s="359">
        <v>16</v>
      </c>
      <c r="O411" s="359">
        <v>0</v>
      </c>
      <c r="P411" s="359"/>
      <c r="Q411" s="359">
        <f t="shared" si="457"/>
        <v>16</v>
      </c>
      <c r="R411" s="359">
        <v>16</v>
      </c>
      <c r="S411" s="359">
        <v>0</v>
      </c>
      <c r="T411" s="359"/>
    </row>
    <row r="412" spans="1:20" s="363" customFormat="1" ht="24" customHeight="1">
      <c r="A412" s="263"/>
      <c r="B412" s="365" t="s">
        <v>354</v>
      </c>
      <c r="C412" s="255" t="s">
        <v>354</v>
      </c>
      <c r="D412" s="258" t="s">
        <v>18</v>
      </c>
      <c r="E412" s="359">
        <f t="shared" si="451"/>
        <v>18</v>
      </c>
      <c r="F412" s="359">
        <v>8</v>
      </c>
      <c r="G412" s="359">
        <v>10</v>
      </c>
      <c r="H412" s="359"/>
      <c r="I412" s="359">
        <f t="shared" si="453"/>
        <v>18</v>
      </c>
      <c r="J412" s="359">
        <v>8</v>
      </c>
      <c r="K412" s="359">
        <v>10</v>
      </c>
      <c r="L412" s="359"/>
      <c r="M412" s="359">
        <f t="shared" si="455"/>
        <v>18</v>
      </c>
      <c r="N412" s="359">
        <v>8</v>
      </c>
      <c r="O412" s="359">
        <v>10</v>
      </c>
      <c r="P412" s="359"/>
      <c r="Q412" s="359">
        <f t="shared" si="457"/>
        <v>18</v>
      </c>
      <c r="R412" s="359">
        <v>8</v>
      </c>
      <c r="S412" s="359">
        <v>10</v>
      </c>
      <c r="T412" s="359"/>
    </row>
    <row r="413" spans="1:20" s="363" customFormat="1" ht="33.75" customHeight="1">
      <c r="A413" s="263"/>
      <c r="B413" s="255" t="s">
        <v>626</v>
      </c>
      <c r="C413" s="255" t="s">
        <v>684</v>
      </c>
      <c r="D413" s="256" t="s">
        <v>463</v>
      </c>
      <c r="E413" s="257">
        <f t="shared" si="451"/>
        <v>1300</v>
      </c>
      <c r="F413" s="257">
        <v>1300</v>
      </c>
      <c r="G413" s="257">
        <v>0</v>
      </c>
      <c r="H413" s="257">
        <v>0</v>
      </c>
      <c r="I413" s="257">
        <f t="shared" si="453"/>
        <v>1300</v>
      </c>
      <c r="J413" s="257">
        <v>1300</v>
      </c>
      <c r="K413" s="257">
        <v>0</v>
      </c>
      <c r="L413" s="257">
        <v>0</v>
      </c>
      <c r="M413" s="257">
        <f t="shared" si="455"/>
        <v>1300</v>
      </c>
      <c r="N413" s="257">
        <v>1300</v>
      </c>
      <c r="O413" s="257">
        <v>0</v>
      </c>
      <c r="P413" s="257">
        <v>0</v>
      </c>
      <c r="Q413" s="257">
        <f t="shared" si="457"/>
        <v>1300</v>
      </c>
      <c r="R413" s="257">
        <v>1300</v>
      </c>
      <c r="S413" s="257">
        <v>0</v>
      </c>
      <c r="T413" s="257">
        <v>0</v>
      </c>
    </row>
    <row r="414" spans="1:20" s="363" customFormat="1" ht="24" customHeight="1">
      <c r="A414" s="263"/>
      <c r="B414" s="365" t="s">
        <v>354</v>
      </c>
      <c r="C414" s="255" t="s">
        <v>354</v>
      </c>
      <c r="D414" s="258" t="s">
        <v>16</v>
      </c>
      <c r="E414" s="359">
        <f t="shared" si="451"/>
        <v>26</v>
      </c>
      <c r="F414" s="359">
        <f t="shared" ref="F414:H414" si="511">F415+F416</f>
        <v>26</v>
      </c>
      <c r="G414" s="359">
        <f t="shared" si="511"/>
        <v>0</v>
      </c>
      <c r="H414" s="359">
        <f t="shared" si="511"/>
        <v>0</v>
      </c>
      <c r="I414" s="359">
        <f t="shared" si="453"/>
        <v>26</v>
      </c>
      <c r="J414" s="359">
        <f t="shared" ref="J414:L414" si="512">J415+J416</f>
        <v>26</v>
      </c>
      <c r="K414" s="359">
        <f t="shared" si="512"/>
        <v>0</v>
      </c>
      <c r="L414" s="359">
        <f t="shared" si="512"/>
        <v>0</v>
      </c>
      <c r="M414" s="359">
        <f t="shared" si="455"/>
        <v>26</v>
      </c>
      <c r="N414" s="359">
        <f t="shared" ref="N414:P414" si="513">N415+N416</f>
        <v>26</v>
      </c>
      <c r="O414" s="359">
        <f t="shared" si="513"/>
        <v>0</v>
      </c>
      <c r="P414" s="359">
        <f t="shared" si="513"/>
        <v>0</v>
      </c>
      <c r="Q414" s="359">
        <f t="shared" si="457"/>
        <v>26</v>
      </c>
      <c r="R414" s="359">
        <f t="shared" ref="R414:T414" si="514">R415+R416</f>
        <v>26</v>
      </c>
      <c r="S414" s="359">
        <f t="shared" si="514"/>
        <v>0</v>
      </c>
      <c r="T414" s="359">
        <f t="shared" si="514"/>
        <v>0</v>
      </c>
    </row>
    <row r="415" spans="1:20" s="363" customFormat="1" ht="24" customHeight="1">
      <c r="A415" s="263"/>
      <c r="B415" s="365" t="s">
        <v>354</v>
      </c>
      <c r="C415" s="255" t="s">
        <v>354</v>
      </c>
      <c r="D415" s="258" t="s">
        <v>17</v>
      </c>
      <c r="E415" s="359">
        <f t="shared" si="451"/>
        <v>11</v>
      </c>
      <c r="F415" s="359">
        <v>11</v>
      </c>
      <c r="G415" s="359"/>
      <c r="H415" s="359"/>
      <c r="I415" s="359">
        <f t="shared" si="453"/>
        <v>11</v>
      </c>
      <c r="J415" s="359">
        <v>11</v>
      </c>
      <c r="K415" s="359"/>
      <c r="L415" s="359"/>
      <c r="M415" s="359">
        <f t="shared" si="455"/>
        <v>11</v>
      </c>
      <c r="N415" s="359">
        <v>11</v>
      </c>
      <c r="O415" s="359"/>
      <c r="P415" s="359"/>
      <c r="Q415" s="359">
        <f t="shared" si="457"/>
        <v>11</v>
      </c>
      <c r="R415" s="359">
        <v>11</v>
      </c>
      <c r="S415" s="359"/>
      <c r="T415" s="359"/>
    </row>
    <row r="416" spans="1:20" s="363" customFormat="1" ht="24" customHeight="1">
      <c r="A416" s="263"/>
      <c r="B416" s="365" t="s">
        <v>354</v>
      </c>
      <c r="C416" s="255" t="s">
        <v>354</v>
      </c>
      <c r="D416" s="258" t="s">
        <v>18</v>
      </c>
      <c r="E416" s="359">
        <f t="shared" si="451"/>
        <v>15</v>
      </c>
      <c r="F416" s="359">
        <v>15</v>
      </c>
      <c r="G416" s="359"/>
      <c r="H416" s="359"/>
      <c r="I416" s="359">
        <f t="shared" si="453"/>
        <v>15</v>
      </c>
      <c r="J416" s="359">
        <v>15</v>
      </c>
      <c r="K416" s="359"/>
      <c r="L416" s="359"/>
      <c r="M416" s="359">
        <f t="shared" si="455"/>
        <v>15</v>
      </c>
      <c r="N416" s="359">
        <v>15</v>
      </c>
      <c r="O416" s="359"/>
      <c r="P416" s="359"/>
      <c r="Q416" s="359">
        <f t="shared" si="457"/>
        <v>15</v>
      </c>
      <c r="R416" s="359">
        <v>15</v>
      </c>
      <c r="S416" s="359"/>
      <c r="T416" s="359"/>
    </row>
    <row r="417" spans="1:20" s="363" customFormat="1" ht="29.25" customHeight="1">
      <c r="A417" s="263"/>
      <c r="B417" s="255" t="s">
        <v>627</v>
      </c>
      <c r="C417" s="255" t="s">
        <v>685</v>
      </c>
      <c r="D417" s="256" t="s">
        <v>464</v>
      </c>
      <c r="E417" s="257">
        <f t="shared" si="451"/>
        <v>200</v>
      </c>
      <c r="F417" s="257">
        <v>160</v>
      </c>
      <c r="G417" s="257">
        <v>40</v>
      </c>
      <c r="H417" s="257">
        <v>0</v>
      </c>
      <c r="I417" s="257">
        <f t="shared" si="453"/>
        <v>200</v>
      </c>
      <c r="J417" s="257">
        <v>160</v>
      </c>
      <c r="K417" s="257">
        <v>40</v>
      </c>
      <c r="L417" s="257">
        <v>0</v>
      </c>
      <c r="M417" s="257">
        <f t="shared" si="455"/>
        <v>200</v>
      </c>
      <c r="N417" s="257">
        <v>160</v>
      </c>
      <c r="O417" s="257">
        <v>40</v>
      </c>
      <c r="P417" s="257">
        <v>0</v>
      </c>
      <c r="Q417" s="257">
        <f t="shared" si="457"/>
        <v>200</v>
      </c>
      <c r="R417" s="257">
        <v>160</v>
      </c>
      <c r="S417" s="257">
        <v>40</v>
      </c>
      <c r="T417" s="257">
        <v>0</v>
      </c>
    </row>
    <row r="418" spans="1:20" s="363" customFormat="1" ht="24" customHeight="1">
      <c r="A418" s="263"/>
      <c r="B418" s="365" t="s">
        <v>354</v>
      </c>
      <c r="C418" s="255" t="s">
        <v>354</v>
      </c>
      <c r="D418" s="258" t="s">
        <v>16</v>
      </c>
      <c r="E418" s="359">
        <f t="shared" si="451"/>
        <v>16</v>
      </c>
      <c r="F418" s="359">
        <f t="shared" ref="F418:H418" si="515">F419+F420</f>
        <v>15</v>
      </c>
      <c r="G418" s="359">
        <f t="shared" si="515"/>
        <v>1</v>
      </c>
      <c r="H418" s="359">
        <f t="shared" si="515"/>
        <v>0</v>
      </c>
      <c r="I418" s="359">
        <f t="shared" si="453"/>
        <v>16</v>
      </c>
      <c r="J418" s="359">
        <f t="shared" ref="J418:L418" si="516">J419+J420</f>
        <v>15</v>
      </c>
      <c r="K418" s="359">
        <f t="shared" si="516"/>
        <v>1</v>
      </c>
      <c r="L418" s="359">
        <f t="shared" si="516"/>
        <v>0</v>
      </c>
      <c r="M418" s="359">
        <f t="shared" si="455"/>
        <v>16</v>
      </c>
      <c r="N418" s="359">
        <f t="shared" ref="N418:P418" si="517">N419+N420</f>
        <v>15</v>
      </c>
      <c r="O418" s="359">
        <f t="shared" si="517"/>
        <v>1</v>
      </c>
      <c r="P418" s="359">
        <f t="shared" si="517"/>
        <v>0</v>
      </c>
      <c r="Q418" s="359">
        <f t="shared" si="457"/>
        <v>16</v>
      </c>
      <c r="R418" s="359">
        <f t="shared" ref="R418:T418" si="518">R419+R420</f>
        <v>15</v>
      </c>
      <c r="S418" s="359">
        <f t="shared" si="518"/>
        <v>1</v>
      </c>
      <c r="T418" s="359">
        <f t="shared" si="518"/>
        <v>0</v>
      </c>
    </row>
    <row r="419" spans="1:20" s="363" customFormat="1" ht="24" customHeight="1">
      <c r="A419" s="263"/>
      <c r="B419" s="365" t="s">
        <v>354</v>
      </c>
      <c r="C419" s="255" t="s">
        <v>354</v>
      </c>
      <c r="D419" s="258" t="s">
        <v>17</v>
      </c>
      <c r="E419" s="359">
        <f t="shared" si="451"/>
        <v>11</v>
      </c>
      <c r="F419" s="359">
        <v>11</v>
      </c>
      <c r="G419" s="359">
        <v>0</v>
      </c>
      <c r="H419" s="359"/>
      <c r="I419" s="359">
        <f t="shared" si="453"/>
        <v>11</v>
      </c>
      <c r="J419" s="359">
        <v>11</v>
      </c>
      <c r="K419" s="359">
        <v>0</v>
      </c>
      <c r="L419" s="359"/>
      <c r="M419" s="359">
        <f t="shared" si="455"/>
        <v>11</v>
      </c>
      <c r="N419" s="359">
        <v>11</v>
      </c>
      <c r="O419" s="359">
        <v>0</v>
      </c>
      <c r="P419" s="359"/>
      <c r="Q419" s="359">
        <f t="shared" si="457"/>
        <v>11</v>
      </c>
      <c r="R419" s="359">
        <v>11</v>
      </c>
      <c r="S419" s="359">
        <v>0</v>
      </c>
      <c r="T419" s="359"/>
    </row>
    <row r="420" spans="1:20" s="363" customFormat="1" ht="24" customHeight="1">
      <c r="A420" s="263"/>
      <c r="B420" s="365" t="s">
        <v>354</v>
      </c>
      <c r="C420" s="255" t="s">
        <v>354</v>
      </c>
      <c r="D420" s="258" t="s">
        <v>18</v>
      </c>
      <c r="E420" s="359">
        <f t="shared" si="451"/>
        <v>5</v>
      </c>
      <c r="F420" s="359">
        <v>4</v>
      </c>
      <c r="G420" s="359">
        <v>1</v>
      </c>
      <c r="H420" s="359"/>
      <c r="I420" s="359">
        <f t="shared" si="453"/>
        <v>5</v>
      </c>
      <c r="J420" s="359">
        <v>4</v>
      </c>
      <c r="K420" s="359">
        <v>1</v>
      </c>
      <c r="L420" s="359"/>
      <c r="M420" s="359">
        <f t="shared" si="455"/>
        <v>5</v>
      </c>
      <c r="N420" s="359">
        <v>4</v>
      </c>
      <c r="O420" s="359">
        <v>1</v>
      </c>
      <c r="P420" s="359"/>
      <c r="Q420" s="359">
        <f t="shared" si="457"/>
        <v>5</v>
      </c>
      <c r="R420" s="359">
        <v>4</v>
      </c>
      <c r="S420" s="359">
        <v>1</v>
      </c>
      <c r="T420" s="359"/>
    </row>
    <row r="421" spans="1:20" s="363" customFormat="1" ht="32.25" customHeight="1">
      <c r="A421" s="263"/>
      <c r="B421" s="255" t="s">
        <v>628</v>
      </c>
      <c r="C421" s="255" t="s">
        <v>686</v>
      </c>
      <c r="D421" s="256" t="s">
        <v>465</v>
      </c>
      <c r="E421" s="257">
        <f t="shared" si="451"/>
        <v>255</v>
      </c>
      <c r="F421" s="257">
        <v>215</v>
      </c>
      <c r="G421" s="257">
        <v>40</v>
      </c>
      <c r="H421" s="257">
        <v>0</v>
      </c>
      <c r="I421" s="257">
        <f t="shared" si="453"/>
        <v>255</v>
      </c>
      <c r="J421" s="257">
        <v>215</v>
      </c>
      <c r="K421" s="257">
        <v>40</v>
      </c>
      <c r="L421" s="257">
        <v>0</v>
      </c>
      <c r="M421" s="257">
        <f t="shared" si="455"/>
        <v>255</v>
      </c>
      <c r="N421" s="257">
        <v>215</v>
      </c>
      <c r="O421" s="257">
        <v>40</v>
      </c>
      <c r="P421" s="257">
        <v>0</v>
      </c>
      <c r="Q421" s="257">
        <f t="shared" si="457"/>
        <v>255</v>
      </c>
      <c r="R421" s="257">
        <v>215</v>
      </c>
      <c r="S421" s="257">
        <v>40</v>
      </c>
      <c r="T421" s="257">
        <v>0</v>
      </c>
    </row>
    <row r="422" spans="1:20" s="363" customFormat="1" ht="24" customHeight="1">
      <c r="A422" s="263"/>
      <c r="B422" s="365" t="s">
        <v>354</v>
      </c>
      <c r="C422" s="255" t="s">
        <v>354</v>
      </c>
      <c r="D422" s="258" t="s">
        <v>16</v>
      </c>
      <c r="E422" s="359">
        <f t="shared" ref="E422:E485" si="519">F422+G422+H422</f>
        <v>25</v>
      </c>
      <c r="F422" s="359">
        <f t="shared" ref="F422:H422" si="520">F423+F424</f>
        <v>24</v>
      </c>
      <c r="G422" s="359">
        <f t="shared" si="520"/>
        <v>1</v>
      </c>
      <c r="H422" s="359">
        <f t="shared" si="520"/>
        <v>0</v>
      </c>
      <c r="I422" s="359">
        <f t="shared" ref="I422:I485" si="521">J422+K422+L422</f>
        <v>25</v>
      </c>
      <c r="J422" s="359">
        <f t="shared" ref="J422:L422" si="522">J423+J424</f>
        <v>24</v>
      </c>
      <c r="K422" s="359">
        <f t="shared" si="522"/>
        <v>1</v>
      </c>
      <c r="L422" s="359">
        <f t="shared" si="522"/>
        <v>0</v>
      </c>
      <c r="M422" s="359">
        <f t="shared" ref="M422:M485" si="523">N422+O422+P422</f>
        <v>25</v>
      </c>
      <c r="N422" s="359">
        <f t="shared" ref="N422:P422" si="524">N423+N424</f>
        <v>24</v>
      </c>
      <c r="O422" s="359">
        <f t="shared" si="524"/>
        <v>1</v>
      </c>
      <c r="P422" s="359">
        <f t="shared" si="524"/>
        <v>0</v>
      </c>
      <c r="Q422" s="359">
        <f t="shared" ref="Q422:Q485" si="525">R422+S422+T422</f>
        <v>25</v>
      </c>
      <c r="R422" s="359">
        <f t="shared" ref="R422:T422" si="526">R423+R424</f>
        <v>24</v>
      </c>
      <c r="S422" s="359">
        <f t="shared" si="526"/>
        <v>1</v>
      </c>
      <c r="T422" s="359">
        <f t="shared" si="526"/>
        <v>0</v>
      </c>
    </row>
    <row r="423" spans="1:20" s="363" customFormat="1" ht="24" customHeight="1">
      <c r="A423" s="263"/>
      <c r="B423" s="365" t="s">
        <v>354</v>
      </c>
      <c r="C423" s="255" t="s">
        <v>354</v>
      </c>
      <c r="D423" s="258" t="s">
        <v>17</v>
      </c>
      <c r="E423" s="359">
        <f t="shared" si="519"/>
        <v>19</v>
      </c>
      <c r="F423" s="359">
        <v>19</v>
      </c>
      <c r="G423" s="359">
        <v>0</v>
      </c>
      <c r="H423" s="359"/>
      <c r="I423" s="359">
        <f t="shared" si="521"/>
        <v>19</v>
      </c>
      <c r="J423" s="359">
        <v>19</v>
      </c>
      <c r="K423" s="359">
        <v>0</v>
      </c>
      <c r="L423" s="359"/>
      <c r="M423" s="359">
        <f t="shared" si="523"/>
        <v>19</v>
      </c>
      <c r="N423" s="359">
        <v>19</v>
      </c>
      <c r="O423" s="359">
        <v>0</v>
      </c>
      <c r="P423" s="359"/>
      <c r="Q423" s="359">
        <f t="shared" si="525"/>
        <v>19</v>
      </c>
      <c r="R423" s="359">
        <v>19</v>
      </c>
      <c r="S423" s="359">
        <v>0</v>
      </c>
      <c r="T423" s="359"/>
    </row>
    <row r="424" spans="1:20" s="363" customFormat="1" ht="24" customHeight="1">
      <c r="A424" s="263"/>
      <c r="B424" s="365" t="s">
        <v>354</v>
      </c>
      <c r="C424" s="255" t="s">
        <v>354</v>
      </c>
      <c r="D424" s="258" t="s">
        <v>18</v>
      </c>
      <c r="E424" s="359">
        <f t="shared" si="519"/>
        <v>6</v>
      </c>
      <c r="F424" s="359">
        <v>5</v>
      </c>
      <c r="G424" s="359">
        <v>1</v>
      </c>
      <c r="H424" s="359"/>
      <c r="I424" s="359">
        <f t="shared" si="521"/>
        <v>6</v>
      </c>
      <c r="J424" s="359">
        <v>5</v>
      </c>
      <c r="K424" s="359">
        <v>1</v>
      </c>
      <c r="L424" s="359"/>
      <c r="M424" s="359">
        <f t="shared" si="523"/>
        <v>6</v>
      </c>
      <c r="N424" s="359">
        <v>5</v>
      </c>
      <c r="O424" s="359">
        <v>1</v>
      </c>
      <c r="P424" s="359"/>
      <c r="Q424" s="359">
        <f t="shared" si="525"/>
        <v>6</v>
      </c>
      <c r="R424" s="359">
        <v>5</v>
      </c>
      <c r="S424" s="359">
        <v>1</v>
      </c>
      <c r="T424" s="359"/>
    </row>
    <row r="425" spans="1:20" s="363" customFormat="1" ht="31.5" customHeight="1">
      <c r="A425" s="263"/>
      <c r="B425" s="255" t="s">
        <v>629</v>
      </c>
      <c r="C425" s="255" t="s">
        <v>687</v>
      </c>
      <c r="D425" s="256" t="s">
        <v>466</v>
      </c>
      <c r="E425" s="257">
        <f t="shared" si="519"/>
        <v>642</v>
      </c>
      <c r="F425" s="257">
        <f>370+242</f>
        <v>612</v>
      </c>
      <c r="G425" s="257">
        <v>30</v>
      </c>
      <c r="H425" s="257">
        <v>0</v>
      </c>
      <c r="I425" s="257">
        <f t="shared" si="521"/>
        <v>436</v>
      </c>
      <c r="J425" s="257">
        <f>370+36</f>
        <v>406</v>
      </c>
      <c r="K425" s="257">
        <v>30</v>
      </c>
      <c r="L425" s="257">
        <v>0</v>
      </c>
      <c r="M425" s="257">
        <f t="shared" si="523"/>
        <v>436</v>
      </c>
      <c r="N425" s="257">
        <f>370+36</f>
        <v>406</v>
      </c>
      <c r="O425" s="257">
        <v>30</v>
      </c>
      <c r="P425" s="257">
        <v>0</v>
      </c>
      <c r="Q425" s="257">
        <f t="shared" si="525"/>
        <v>436</v>
      </c>
      <c r="R425" s="257">
        <f>370+36</f>
        <v>406</v>
      </c>
      <c r="S425" s="257">
        <v>30</v>
      </c>
      <c r="T425" s="257">
        <v>0</v>
      </c>
    </row>
    <row r="426" spans="1:20" s="363" customFormat="1" ht="24" customHeight="1">
      <c r="A426" s="263"/>
      <c r="B426" s="365" t="s">
        <v>354</v>
      </c>
      <c r="C426" s="255" t="s">
        <v>354</v>
      </c>
      <c r="D426" s="258" t="s">
        <v>16</v>
      </c>
      <c r="E426" s="359">
        <f t="shared" si="519"/>
        <v>28</v>
      </c>
      <c r="F426" s="359">
        <f t="shared" ref="F426:H426" si="527">F427+F428</f>
        <v>28</v>
      </c>
      <c r="G426" s="359">
        <f t="shared" si="527"/>
        <v>0</v>
      </c>
      <c r="H426" s="359">
        <f t="shared" si="527"/>
        <v>0</v>
      </c>
      <c r="I426" s="359">
        <f t="shared" si="521"/>
        <v>28</v>
      </c>
      <c r="J426" s="359">
        <f t="shared" ref="J426:L426" si="528">J427+J428</f>
        <v>28</v>
      </c>
      <c r="K426" s="359">
        <f t="shared" si="528"/>
        <v>0</v>
      </c>
      <c r="L426" s="359">
        <f t="shared" si="528"/>
        <v>0</v>
      </c>
      <c r="M426" s="359">
        <f t="shared" si="523"/>
        <v>28</v>
      </c>
      <c r="N426" s="359">
        <f t="shared" ref="N426:P426" si="529">N427+N428</f>
        <v>28</v>
      </c>
      <c r="O426" s="359">
        <f t="shared" si="529"/>
        <v>0</v>
      </c>
      <c r="P426" s="359">
        <f t="shared" si="529"/>
        <v>0</v>
      </c>
      <c r="Q426" s="359">
        <f t="shared" si="525"/>
        <v>28</v>
      </c>
      <c r="R426" s="359">
        <f t="shared" ref="R426:T426" si="530">R427+R428</f>
        <v>28</v>
      </c>
      <c r="S426" s="359">
        <f t="shared" si="530"/>
        <v>0</v>
      </c>
      <c r="T426" s="359">
        <f t="shared" si="530"/>
        <v>0</v>
      </c>
    </row>
    <row r="427" spans="1:20" s="363" customFormat="1" ht="24" customHeight="1">
      <c r="A427" s="263"/>
      <c r="B427" s="365" t="s">
        <v>354</v>
      </c>
      <c r="C427" s="255" t="s">
        <v>354</v>
      </c>
      <c r="D427" s="258" t="s">
        <v>17</v>
      </c>
      <c r="E427" s="359">
        <f t="shared" si="519"/>
        <v>8</v>
      </c>
      <c r="F427" s="359">
        <v>8</v>
      </c>
      <c r="G427" s="359">
        <v>0</v>
      </c>
      <c r="H427" s="359"/>
      <c r="I427" s="359">
        <f t="shared" si="521"/>
        <v>8</v>
      </c>
      <c r="J427" s="359">
        <v>8</v>
      </c>
      <c r="K427" s="359">
        <v>0</v>
      </c>
      <c r="L427" s="359"/>
      <c r="M427" s="359">
        <f t="shared" si="523"/>
        <v>8</v>
      </c>
      <c r="N427" s="359">
        <v>8</v>
      </c>
      <c r="O427" s="359">
        <v>0</v>
      </c>
      <c r="P427" s="359"/>
      <c r="Q427" s="359">
        <f t="shared" si="525"/>
        <v>8</v>
      </c>
      <c r="R427" s="359">
        <v>8</v>
      </c>
      <c r="S427" s="359">
        <v>0</v>
      </c>
      <c r="T427" s="359"/>
    </row>
    <row r="428" spans="1:20" s="363" customFormat="1" ht="24" customHeight="1">
      <c r="A428" s="263"/>
      <c r="B428" s="365" t="s">
        <v>354</v>
      </c>
      <c r="C428" s="255" t="s">
        <v>354</v>
      </c>
      <c r="D428" s="258" t="s">
        <v>18</v>
      </c>
      <c r="E428" s="359">
        <f t="shared" si="519"/>
        <v>20</v>
      </c>
      <c r="F428" s="359">
        <v>20</v>
      </c>
      <c r="G428" s="359">
        <v>0</v>
      </c>
      <c r="H428" s="359"/>
      <c r="I428" s="359">
        <f t="shared" si="521"/>
        <v>20</v>
      </c>
      <c r="J428" s="359">
        <v>20</v>
      </c>
      <c r="K428" s="359">
        <v>0</v>
      </c>
      <c r="L428" s="359"/>
      <c r="M428" s="359">
        <f t="shared" si="523"/>
        <v>20</v>
      </c>
      <c r="N428" s="359">
        <v>20</v>
      </c>
      <c r="O428" s="359">
        <v>0</v>
      </c>
      <c r="P428" s="359"/>
      <c r="Q428" s="359">
        <f t="shared" si="525"/>
        <v>20</v>
      </c>
      <c r="R428" s="359">
        <v>20</v>
      </c>
      <c r="S428" s="359">
        <v>0</v>
      </c>
      <c r="T428" s="359"/>
    </row>
    <row r="429" spans="1:20" s="363" customFormat="1" ht="47.25" customHeight="1">
      <c r="A429" s="263"/>
      <c r="B429" s="255" t="s">
        <v>630</v>
      </c>
      <c r="C429" s="255" t="s">
        <v>666</v>
      </c>
      <c r="D429" s="256" t="s">
        <v>467</v>
      </c>
      <c r="E429" s="257">
        <f t="shared" si="519"/>
        <v>22</v>
      </c>
      <c r="F429" s="257">
        <v>20</v>
      </c>
      <c r="G429" s="257">
        <v>2</v>
      </c>
      <c r="H429" s="257">
        <v>0</v>
      </c>
      <c r="I429" s="257">
        <f t="shared" si="521"/>
        <v>22</v>
      </c>
      <c r="J429" s="257">
        <v>20</v>
      </c>
      <c r="K429" s="257">
        <v>2</v>
      </c>
      <c r="L429" s="257">
        <v>0</v>
      </c>
      <c r="M429" s="257">
        <f t="shared" si="523"/>
        <v>22</v>
      </c>
      <c r="N429" s="257">
        <v>20</v>
      </c>
      <c r="O429" s="257">
        <v>2</v>
      </c>
      <c r="P429" s="257">
        <v>0</v>
      </c>
      <c r="Q429" s="257">
        <f t="shared" si="525"/>
        <v>22</v>
      </c>
      <c r="R429" s="257">
        <v>20</v>
      </c>
      <c r="S429" s="257">
        <v>2</v>
      </c>
      <c r="T429" s="257">
        <v>0</v>
      </c>
    </row>
    <row r="430" spans="1:20" s="363" customFormat="1" ht="24" customHeight="1">
      <c r="A430" s="263"/>
      <c r="B430" s="365" t="s">
        <v>354</v>
      </c>
      <c r="C430" s="255" t="s">
        <v>354</v>
      </c>
      <c r="D430" s="258" t="s">
        <v>16</v>
      </c>
      <c r="E430" s="359">
        <f t="shared" si="519"/>
        <v>8</v>
      </c>
      <c r="F430" s="359">
        <f t="shared" ref="F430:H430" si="531">F431+F432</f>
        <v>8</v>
      </c>
      <c r="G430" s="359">
        <f t="shared" si="531"/>
        <v>0</v>
      </c>
      <c r="H430" s="359">
        <f t="shared" si="531"/>
        <v>0</v>
      </c>
      <c r="I430" s="359">
        <f t="shared" si="521"/>
        <v>8</v>
      </c>
      <c r="J430" s="359">
        <f t="shared" ref="J430:L430" si="532">J431+J432</f>
        <v>8</v>
      </c>
      <c r="K430" s="359">
        <f t="shared" si="532"/>
        <v>0</v>
      </c>
      <c r="L430" s="359">
        <f t="shared" si="532"/>
        <v>0</v>
      </c>
      <c r="M430" s="359">
        <f t="shared" si="523"/>
        <v>8</v>
      </c>
      <c r="N430" s="359">
        <f t="shared" ref="N430:P430" si="533">N431+N432</f>
        <v>8</v>
      </c>
      <c r="O430" s="359">
        <f t="shared" si="533"/>
        <v>0</v>
      </c>
      <c r="P430" s="359">
        <f t="shared" si="533"/>
        <v>0</v>
      </c>
      <c r="Q430" s="359">
        <f t="shared" si="525"/>
        <v>8</v>
      </c>
      <c r="R430" s="359">
        <f t="shared" ref="R430:T430" si="534">R431+R432</f>
        <v>8</v>
      </c>
      <c r="S430" s="359">
        <f t="shared" si="534"/>
        <v>0</v>
      </c>
      <c r="T430" s="359">
        <f t="shared" si="534"/>
        <v>0</v>
      </c>
    </row>
    <row r="431" spans="1:20" s="363" customFormat="1" ht="24" customHeight="1">
      <c r="A431" s="263"/>
      <c r="B431" s="365" t="s">
        <v>354</v>
      </c>
      <c r="C431" s="255" t="s">
        <v>354</v>
      </c>
      <c r="D431" s="258" t="s">
        <v>17</v>
      </c>
      <c r="E431" s="359">
        <f t="shared" si="519"/>
        <v>3</v>
      </c>
      <c r="F431" s="359">
        <v>3</v>
      </c>
      <c r="G431" s="359">
        <v>0</v>
      </c>
      <c r="H431" s="359"/>
      <c r="I431" s="359">
        <f t="shared" si="521"/>
        <v>3</v>
      </c>
      <c r="J431" s="359">
        <v>3</v>
      </c>
      <c r="K431" s="359">
        <v>0</v>
      </c>
      <c r="L431" s="359"/>
      <c r="M431" s="359">
        <f t="shared" si="523"/>
        <v>3</v>
      </c>
      <c r="N431" s="359">
        <v>3</v>
      </c>
      <c r="O431" s="359">
        <v>0</v>
      </c>
      <c r="P431" s="359"/>
      <c r="Q431" s="359">
        <f t="shared" si="525"/>
        <v>3</v>
      </c>
      <c r="R431" s="359">
        <v>3</v>
      </c>
      <c r="S431" s="359">
        <v>0</v>
      </c>
      <c r="T431" s="359"/>
    </row>
    <row r="432" spans="1:20" s="363" customFormat="1" ht="24" customHeight="1">
      <c r="A432" s="263"/>
      <c r="B432" s="365" t="s">
        <v>354</v>
      </c>
      <c r="C432" s="255" t="s">
        <v>354</v>
      </c>
      <c r="D432" s="258" t="s">
        <v>18</v>
      </c>
      <c r="E432" s="359">
        <f t="shared" si="519"/>
        <v>5</v>
      </c>
      <c r="F432" s="359">
        <v>5</v>
      </c>
      <c r="G432" s="359">
        <v>0</v>
      </c>
      <c r="H432" s="359"/>
      <c r="I432" s="359">
        <f t="shared" si="521"/>
        <v>5</v>
      </c>
      <c r="J432" s="359">
        <v>5</v>
      </c>
      <c r="K432" s="359">
        <v>0</v>
      </c>
      <c r="L432" s="359"/>
      <c r="M432" s="359">
        <f t="shared" si="523"/>
        <v>5</v>
      </c>
      <c r="N432" s="359">
        <v>5</v>
      </c>
      <c r="O432" s="359">
        <v>0</v>
      </c>
      <c r="P432" s="359"/>
      <c r="Q432" s="359">
        <f t="shared" si="525"/>
        <v>5</v>
      </c>
      <c r="R432" s="359">
        <v>5</v>
      </c>
      <c r="S432" s="359">
        <v>0</v>
      </c>
      <c r="T432" s="359"/>
    </row>
    <row r="433" spans="1:20" s="363" customFormat="1" ht="47.25" customHeight="1">
      <c r="A433" s="263"/>
      <c r="B433" s="255" t="s">
        <v>631</v>
      </c>
      <c r="C433" s="255" t="s">
        <v>688</v>
      </c>
      <c r="D433" s="256" t="s">
        <v>468</v>
      </c>
      <c r="E433" s="257">
        <f t="shared" si="519"/>
        <v>552</v>
      </c>
      <c r="F433" s="257">
        <v>530</v>
      </c>
      <c r="G433" s="257">
        <v>22</v>
      </c>
      <c r="H433" s="257">
        <v>0</v>
      </c>
      <c r="I433" s="257">
        <f t="shared" si="521"/>
        <v>552</v>
      </c>
      <c r="J433" s="257">
        <v>530</v>
      </c>
      <c r="K433" s="257">
        <v>22</v>
      </c>
      <c r="L433" s="257">
        <v>0</v>
      </c>
      <c r="M433" s="257">
        <f t="shared" si="523"/>
        <v>552</v>
      </c>
      <c r="N433" s="257">
        <v>530</v>
      </c>
      <c r="O433" s="257">
        <v>22</v>
      </c>
      <c r="P433" s="257">
        <v>0</v>
      </c>
      <c r="Q433" s="257">
        <f t="shared" si="525"/>
        <v>552</v>
      </c>
      <c r="R433" s="257">
        <v>530</v>
      </c>
      <c r="S433" s="257">
        <v>22</v>
      </c>
      <c r="T433" s="257">
        <v>0</v>
      </c>
    </row>
    <row r="434" spans="1:20" s="363" customFormat="1" ht="24" customHeight="1">
      <c r="A434" s="263"/>
      <c r="B434" s="365" t="s">
        <v>354</v>
      </c>
      <c r="C434" s="255" t="s">
        <v>354</v>
      </c>
      <c r="D434" s="258" t="s">
        <v>16</v>
      </c>
      <c r="E434" s="359">
        <f t="shared" si="519"/>
        <v>72</v>
      </c>
      <c r="F434" s="359">
        <f t="shared" ref="F434:H434" si="535">F435+F436</f>
        <v>71</v>
      </c>
      <c r="G434" s="359">
        <f t="shared" si="535"/>
        <v>1</v>
      </c>
      <c r="H434" s="359">
        <f t="shared" si="535"/>
        <v>0</v>
      </c>
      <c r="I434" s="359">
        <f t="shared" si="521"/>
        <v>72</v>
      </c>
      <c r="J434" s="359">
        <f t="shared" ref="J434:L434" si="536">J435+J436</f>
        <v>71</v>
      </c>
      <c r="K434" s="359">
        <f t="shared" si="536"/>
        <v>1</v>
      </c>
      <c r="L434" s="359">
        <f t="shared" si="536"/>
        <v>0</v>
      </c>
      <c r="M434" s="359">
        <f t="shared" si="523"/>
        <v>72</v>
      </c>
      <c r="N434" s="359">
        <f t="shared" ref="N434:P434" si="537">N435+N436</f>
        <v>71</v>
      </c>
      <c r="O434" s="359">
        <f t="shared" si="537"/>
        <v>1</v>
      </c>
      <c r="P434" s="359">
        <f t="shared" si="537"/>
        <v>0</v>
      </c>
      <c r="Q434" s="359">
        <f t="shared" si="525"/>
        <v>72</v>
      </c>
      <c r="R434" s="359">
        <f t="shared" ref="R434:T434" si="538">R435+R436</f>
        <v>71</v>
      </c>
      <c r="S434" s="359">
        <f t="shared" si="538"/>
        <v>1</v>
      </c>
      <c r="T434" s="359">
        <f t="shared" si="538"/>
        <v>0</v>
      </c>
    </row>
    <row r="435" spans="1:20" s="363" customFormat="1" ht="24" customHeight="1">
      <c r="A435" s="263"/>
      <c r="B435" s="365" t="s">
        <v>354</v>
      </c>
      <c r="C435" s="255" t="s">
        <v>354</v>
      </c>
      <c r="D435" s="258" t="s">
        <v>17</v>
      </c>
      <c r="E435" s="359">
        <f t="shared" si="519"/>
        <v>47</v>
      </c>
      <c r="F435" s="359">
        <v>47</v>
      </c>
      <c r="G435" s="359">
        <v>0</v>
      </c>
      <c r="H435" s="359"/>
      <c r="I435" s="359">
        <f t="shared" si="521"/>
        <v>47</v>
      </c>
      <c r="J435" s="359">
        <v>47</v>
      </c>
      <c r="K435" s="359">
        <v>0</v>
      </c>
      <c r="L435" s="359"/>
      <c r="M435" s="359">
        <f t="shared" si="523"/>
        <v>47</v>
      </c>
      <c r="N435" s="359">
        <v>47</v>
      </c>
      <c r="O435" s="359">
        <v>0</v>
      </c>
      <c r="P435" s="359"/>
      <c r="Q435" s="359">
        <f t="shared" si="525"/>
        <v>47</v>
      </c>
      <c r="R435" s="359">
        <v>47</v>
      </c>
      <c r="S435" s="359">
        <v>0</v>
      </c>
      <c r="T435" s="359"/>
    </row>
    <row r="436" spans="1:20" s="363" customFormat="1" ht="24" customHeight="1">
      <c r="A436" s="263"/>
      <c r="B436" s="365" t="s">
        <v>354</v>
      </c>
      <c r="C436" s="255" t="s">
        <v>354</v>
      </c>
      <c r="D436" s="258" t="s">
        <v>18</v>
      </c>
      <c r="E436" s="359">
        <f t="shared" si="519"/>
        <v>25</v>
      </c>
      <c r="F436" s="359">
        <v>24</v>
      </c>
      <c r="G436" s="359">
        <v>1</v>
      </c>
      <c r="H436" s="359"/>
      <c r="I436" s="359">
        <f t="shared" si="521"/>
        <v>25</v>
      </c>
      <c r="J436" s="359">
        <v>24</v>
      </c>
      <c r="K436" s="359">
        <v>1</v>
      </c>
      <c r="L436" s="359"/>
      <c r="M436" s="359">
        <f t="shared" si="523"/>
        <v>25</v>
      </c>
      <c r="N436" s="359">
        <v>24</v>
      </c>
      <c r="O436" s="359">
        <v>1</v>
      </c>
      <c r="P436" s="359"/>
      <c r="Q436" s="359">
        <f t="shared" si="525"/>
        <v>25</v>
      </c>
      <c r="R436" s="359">
        <v>24</v>
      </c>
      <c r="S436" s="359">
        <v>1</v>
      </c>
      <c r="T436" s="359"/>
    </row>
    <row r="437" spans="1:20" s="363" customFormat="1" ht="46.5" customHeight="1">
      <c r="A437" s="263"/>
      <c r="B437" s="255" t="s">
        <v>632</v>
      </c>
      <c r="C437" s="255" t="s">
        <v>667</v>
      </c>
      <c r="D437" s="256" t="s">
        <v>469</v>
      </c>
      <c r="E437" s="257">
        <f t="shared" si="519"/>
        <v>1450</v>
      </c>
      <c r="F437" s="257">
        <f>950+350</f>
        <v>1300</v>
      </c>
      <c r="G437" s="257">
        <v>150</v>
      </c>
      <c r="H437" s="257">
        <v>0</v>
      </c>
      <c r="I437" s="257">
        <f t="shared" si="521"/>
        <v>1100</v>
      </c>
      <c r="J437" s="257">
        <v>950</v>
      </c>
      <c r="K437" s="257">
        <v>150</v>
      </c>
      <c r="L437" s="257">
        <v>0</v>
      </c>
      <c r="M437" s="257">
        <f t="shared" si="523"/>
        <v>1100</v>
      </c>
      <c r="N437" s="257">
        <v>950</v>
      </c>
      <c r="O437" s="257">
        <v>150</v>
      </c>
      <c r="P437" s="257">
        <v>0</v>
      </c>
      <c r="Q437" s="257">
        <f t="shared" si="525"/>
        <v>1100</v>
      </c>
      <c r="R437" s="257">
        <v>950</v>
      </c>
      <c r="S437" s="257">
        <v>150</v>
      </c>
      <c r="T437" s="257">
        <v>0</v>
      </c>
    </row>
    <row r="438" spans="1:20" s="363" customFormat="1" ht="24" customHeight="1">
      <c r="A438" s="263"/>
      <c r="B438" s="365" t="s">
        <v>354</v>
      </c>
      <c r="C438" s="255" t="s">
        <v>354</v>
      </c>
      <c r="D438" s="258" t="s">
        <v>16</v>
      </c>
      <c r="E438" s="359">
        <f t="shared" si="519"/>
        <v>153</v>
      </c>
      <c r="F438" s="359">
        <f t="shared" ref="F438:H438" si="539">F439+F440</f>
        <v>153</v>
      </c>
      <c r="G438" s="359">
        <f t="shared" si="539"/>
        <v>0</v>
      </c>
      <c r="H438" s="359">
        <f t="shared" si="539"/>
        <v>0</v>
      </c>
      <c r="I438" s="359">
        <f t="shared" si="521"/>
        <v>153</v>
      </c>
      <c r="J438" s="359">
        <f t="shared" ref="J438:L438" si="540">J439+J440</f>
        <v>153</v>
      </c>
      <c r="K438" s="359">
        <f t="shared" si="540"/>
        <v>0</v>
      </c>
      <c r="L438" s="359">
        <f t="shared" si="540"/>
        <v>0</v>
      </c>
      <c r="M438" s="359">
        <f t="shared" si="523"/>
        <v>153</v>
      </c>
      <c r="N438" s="359">
        <f t="shared" ref="N438:P438" si="541">N439+N440</f>
        <v>153</v>
      </c>
      <c r="O438" s="359">
        <f t="shared" si="541"/>
        <v>0</v>
      </c>
      <c r="P438" s="359">
        <f t="shared" si="541"/>
        <v>0</v>
      </c>
      <c r="Q438" s="359">
        <f t="shared" si="525"/>
        <v>153</v>
      </c>
      <c r="R438" s="359">
        <f t="shared" ref="R438:T438" si="542">R439+R440</f>
        <v>153</v>
      </c>
      <c r="S438" s="359">
        <f t="shared" si="542"/>
        <v>0</v>
      </c>
      <c r="T438" s="359">
        <f t="shared" si="542"/>
        <v>0</v>
      </c>
    </row>
    <row r="439" spans="1:20" s="363" customFormat="1" ht="24" customHeight="1">
      <c r="A439" s="263"/>
      <c r="B439" s="365" t="s">
        <v>354</v>
      </c>
      <c r="C439" s="255" t="s">
        <v>354</v>
      </c>
      <c r="D439" s="258" t="s">
        <v>17</v>
      </c>
      <c r="E439" s="359">
        <f t="shared" si="519"/>
        <v>95</v>
      </c>
      <c r="F439" s="359">
        <v>95</v>
      </c>
      <c r="G439" s="359">
        <v>0</v>
      </c>
      <c r="H439" s="359"/>
      <c r="I439" s="359">
        <f t="shared" si="521"/>
        <v>95</v>
      </c>
      <c r="J439" s="359">
        <v>95</v>
      </c>
      <c r="K439" s="359">
        <v>0</v>
      </c>
      <c r="L439" s="359"/>
      <c r="M439" s="359">
        <f t="shared" si="523"/>
        <v>95</v>
      </c>
      <c r="N439" s="359">
        <v>95</v>
      </c>
      <c r="O439" s="359">
        <v>0</v>
      </c>
      <c r="P439" s="359"/>
      <c r="Q439" s="359">
        <f t="shared" si="525"/>
        <v>95</v>
      </c>
      <c r="R439" s="359">
        <v>95</v>
      </c>
      <c r="S439" s="359">
        <v>0</v>
      </c>
      <c r="T439" s="359"/>
    </row>
    <row r="440" spans="1:20" s="363" customFormat="1" ht="24" customHeight="1">
      <c r="A440" s="263"/>
      <c r="B440" s="365" t="s">
        <v>354</v>
      </c>
      <c r="C440" s="255" t="s">
        <v>354</v>
      </c>
      <c r="D440" s="258" t="s">
        <v>18</v>
      </c>
      <c r="E440" s="359">
        <f t="shared" si="519"/>
        <v>58</v>
      </c>
      <c r="F440" s="359">
        <v>58</v>
      </c>
      <c r="G440" s="359">
        <v>0</v>
      </c>
      <c r="H440" s="359"/>
      <c r="I440" s="359">
        <f t="shared" si="521"/>
        <v>58</v>
      </c>
      <c r="J440" s="359">
        <v>58</v>
      </c>
      <c r="K440" s="359">
        <v>0</v>
      </c>
      <c r="L440" s="359"/>
      <c r="M440" s="359">
        <f t="shared" si="523"/>
        <v>58</v>
      </c>
      <c r="N440" s="359">
        <v>58</v>
      </c>
      <c r="O440" s="359">
        <v>0</v>
      </c>
      <c r="P440" s="359"/>
      <c r="Q440" s="359">
        <f t="shared" si="525"/>
        <v>58</v>
      </c>
      <c r="R440" s="359">
        <v>58</v>
      </c>
      <c r="S440" s="359">
        <v>0</v>
      </c>
      <c r="T440" s="359"/>
    </row>
    <row r="441" spans="1:20" s="363" customFormat="1" ht="48.75" customHeight="1">
      <c r="A441" s="263"/>
      <c r="B441" s="255" t="s">
        <v>633</v>
      </c>
      <c r="C441" s="255" t="s">
        <v>668</v>
      </c>
      <c r="D441" s="256" t="s">
        <v>470</v>
      </c>
      <c r="E441" s="257">
        <f t="shared" si="519"/>
        <v>325</v>
      </c>
      <c r="F441" s="257">
        <v>250</v>
      </c>
      <c r="G441" s="257">
        <v>75</v>
      </c>
      <c r="H441" s="257">
        <v>0</v>
      </c>
      <c r="I441" s="257">
        <f t="shared" si="521"/>
        <v>325</v>
      </c>
      <c r="J441" s="257">
        <v>250</v>
      </c>
      <c r="K441" s="257">
        <v>75</v>
      </c>
      <c r="L441" s="257">
        <v>0</v>
      </c>
      <c r="M441" s="257">
        <f t="shared" si="523"/>
        <v>325</v>
      </c>
      <c r="N441" s="257">
        <v>250</v>
      </c>
      <c r="O441" s="257">
        <v>75</v>
      </c>
      <c r="P441" s="257">
        <v>0</v>
      </c>
      <c r="Q441" s="257">
        <f t="shared" si="525"/>
        <v>325</v>
      </c>
      <c r="R441" s="257">
        <v>250</v>
      </c>
      <c r="S441" s="257">
        <v>75</v>
      </c>
      <c r="T441" s="257">
        <v>0</v>
      </c>
    </row>
    <row r="442" spans="1:20" s="363" customFormat="1" ht="24" customHeight="1">
      <c r="A442" s="263"/>
      <c r="B442" s="365" t="s">
        <v>354</v>
      </c>
      <c r="C442" s="255" t="s">
        <v>354</v>
      </c>
      <c r="D442" s="258" t="s">
        <v>16</v>
      </c>
      <c r="E442" s="359">
        <f t="shared" si="519"/>
        <v>52</v>
      </c>
      <c r="F442" s="359">
        <f t="shared" ref="F442:H442" si="543">F443+F444</f>
        <v>44</v>
      </c>
      <c r="G442" s="359">
        <f t="shared" si="543"/>
        <v>8</v>
      </c>
      <c r="H442" s="359">
        <f t="shared" si="543"/>
        <v>0</v>
      </c>
      <c r="I442" s="359">
        <f t="shared" si="521"/>
        <v>52</v>
      </c>
      <c r="J442" s="359">
        <f t="shared" ref="J442:L442" si="544">J443+J444</f>
        <v>44</v>
      </c>
      <c r="K442" s="359">
        <f t="shared" si="544"/>
        <v>8</v>
      </c>
      <c r="L442" s="359">
        <f t="shared" si="544"/>
        <v>0</v>
      </c>
      <c r="M442" s="359">
        <f t="shared" si="523"/>
        <v>52</v>
      </c>
      <c r="N442" s="359">
        <f t="shared" ref="N442:P442" si="545">N443+N444</f>
        <v>44</v>
      </c>
      <c r="O442" s="359">
        <f t="shared" si="545"/>
        <v>8</v>
      </c>
      <c r="P442" s="359">
        <f t="shared" si="545"/>
        <v>0</v>
      </c>
      <c r="Q442" s="359">
        <f t="shared" si="525"/>
        <v>52</v>
      </c>
      <c r="R442" s="359">
        <f t="shared" ref="R442:T442" si="546">R443+R444</f>
        <v>44</v>
      </c>
      <c r="S442" s="359">
        <f t="shared" si="546"/>
        <v>8</v>
      </c>
      <c r="T442" s="359">
        <f t="shared" si="546"/>
        <v>0</v>
      </c>
    </row>
    <row r="443" spans="1:20" s="363" customFormat="1" ht="24" customHeight="1">
      <c r="A443" s="263"/>
      <c r="B443" s="365" t="s">
        <v>354</v>
      </c>
      <c r="C443" s="255" t="s">
        <v>354</v>
      </c>
      <c r="D443" s="258" t="s">
        <v>17</v>
      </c>
      <c r="E443" s="359">
        <f t="shared" si="519"/>
        <v>39</v>
      </c>
      <c r="F443" s="359">
        <v>39</v>
      </c>
      <c r="G443" s="359">
        <v>0</v>
      </c>
      <c r="H443" s="359"/>
      <c r="I443" s="359">
        <f t="shared" si="521"/>
        <v>39</v>
      </c>
      <c r="J443" s="359">
        <v>39</v>
      </c>
      <c r="K443" s="359">
        <v>0</v>
      </c>
      <c r="L443" s="359"/>
      <c r="M443" s="359">
        <f t="shared" si="523"/>
        <v>39</v>
      </c>
      <c r="N443" s="359">
        <v>39</v>
      </c>
      <c r="O443" s="359">
        <v>0</v>
      </c>
      <c r="P443" s="359"/>
      <c r="Q443" s="359">
        <f t="shared" si="525"/>
        <v>39</v>
      </c>
      <c r="R443" s="359">
        <v>39</v>
      </c>
      <c r="S443" s="359">
        <v>0</v>
      </c>
      <c r="T443" s="359"/>
    </row>
    <row r="444" spans="1:20" s="363" customFormat="1" ht="24" customHeight="1">
      <c r="A444" s="263"/>
      <c r="B444" s="365" t="s">
        <v>354</v>
      </c>
      <c r="C444" s="255" t="s">
        <v>354</v>
      </c>
      <c r="D444" s="258" t="s">
        <v>18</v>
      </c>
      <c r="E444" s="359">
        <f t="shared" si="519"/>
        <v>13</v>
      </c>
      <c r="F444" s="359">
        <v>5</v>
      </c>
      <c r="G444" s="359">
        <v>8</v>
      </c>
      <c r="H444" s="359"/>
      <c r="I444" s="359">
        <f t="shared" si="521"/>
        <v>13</v>
      </c>
      <c r="J444" s="359">
        <v>5</v>
      </c>
      <c r="K444" s="359">
        <v>8</v>
      </c>
      <c r="L444" s="359"/>
      <c r="M444" s="359">
        <f t="shared" si="523"/>
        <v>13</v>
      </c>
      <c r="N444" s="359">
        <v>5</v>
      </c>
      <c r="O444" s="359">
        <v>8</v>
      </c>
      <c r="P444" s="359"/>
      <c r="Q444" s="359">
        <f t="shared" si="525"/>
        <v>13</v>
      </c>
      <c r="R444" s="359">
        <v>5</v>
      </c>
      <c r="S444" s="359">
        <v>8</v>
      </c>
      <c r="T444" s="359"/>
    </row>
    <row r="445" spans="1:20" s="363" customFormat="1" ht="47.25" customHeight="1">
      <c r="A445" s="263"/>
      <c r="B445" s="255" t="s">
        <v>634</v>
      </c>
      <c r="C445" s="255" t="s">
        <v>669</v>
      </c>
      <c r="D445" s="256" t="s">
        <v>471</v>
      </c>
      <c r="E445" s="257">
        <f t="shared" si="519"/>
        <v>333</v>
      </c>
      <c r="F445" s="257">
        <f>300+10</f>
        <v>310</v>
      </c>
      <c r="G445" s="257">
        <v>23</v>
      </c>
      <c r="H445" s="257">
        <v>0</v>
      </c>
      <c r="I445" s="257">
        <f t="shared" si="521"/>
        <v>323</v>
      </c>
      <c r="J445" s="257">
        <v>300</v>
      </c>
      <c r="K445" s="257">
        <v>23</v>
      </c>
      <c r="L445" s="257">
        <v>0</v>
      </c>
      <c r="M445" s="257">
        <f t="shared" si="523"/>
        <v>323</v>
      </c>
      <c r="N445" s="257">
        <v>300</v>
      </c>
      <c r="O445" s="257">
        <v>23</v>
      </c>
      <c r="P445" s="257">
        <v>0</v>
      </c>
      <c r="Q445" s="257">
        <f t="shared" si="525"/>
        <v>323</v>
      </c>
      <c r="R445" s="257">
        <v>300</v>
      </c>
      <c r="S445" s="257">
        <v>23</v>
      </c>
      <c r="T445" s="257">
        <v>0</v>
      </c>
    </row>
    <row r="446" spans="1:20" s="363" customFormat="1" ht="24" customHeight="1">
      <c r="A446" s="263"/>
      <c r="B446" s="365" t="s">
        <v>354</v>
      </c>
      <c r="C446" s="255" t="s">
        <v>354</v>
      </c>
      <c r="D446" s="258" t="s">
        <v>16</v>
      </c>
      <c r="E446" s="359">
        <f t="shared" si="519"/>
        <v>45</v>
      </c>
      <c r="F446" s="359">
        <f t="shared" ref="F446:H446" si="547">F447+F448</f>
        <v>42</v>
      </c>
      <c r="G446" s="359">
        <f t="shared" si="547"/>
        <v>3</v>
      </c>
      <c r="H446" s="359">
        <f t="shared" si="547"/>
        <v>0</v>
      </c>
      <c r="I446" s="359">
        <f t="shared" si="521"/>
        <v>45</v>
      </c>
      <c r="J446" s="359">
        <f t="shared" ref="J446:L446" si="548">J447+J448</f>
        <v>42</v>
      </c>
      <c r="K446" s="359">
        <f t="shared" si="548"/>
        <v>3</v>
      </c>
      <c r="L446" s="359">
        <f t="shared" si="548"/>
        <v>0</v>
      </c>
      <c r="M446" s="359">
        <f t="shared" si="523"/>
        <v>45</v>
      </c>
      <c r="N446" s="359">
        <f t="shared" ref="N446:P446" si="549">N447+N448</f>
        <v>42</v>
      </c>
      <c r="O446" s="359">
        <f t="shared" si="549"/>
        <v>3</v>
      </c>
      <c r="P446" s="359">
        <f t="shared" si="549"/>
        <v>0</v>
      </c>
      <c r="Q446" s="359">
        <f t="shared" si="525"/>
        <v>45</v>
      </c>
      <c r="R446" s="359">
        <f t="shared" ref="R446:T446" si="550">R447+R448</f>
        <v>42</v>
      </c>
      <c r="S446" s="359">
        <f t="shared" si="550"/>
        <v>3</v>
      </c>
      <c r="T446" s="359">
        <f t="shared" si="550"/>
        <v>0</v>
      </c>
    </row>
    <row r="447" spans="1:20" s="363" customFormat="1" ht="24" customHeight="1">
      <c r="A447" s="263"/>
      <c r="B447" s="365" t="s">
        <v>354</v>
      </c>
      <c r="C447" s="255" t="s">
        <v>354</v>
      </c>
      <c r="D447" s="258" t="s">
        <v>17</v>
      </c>
      <c r="E447" s="359">
        <f t="shared" si="519"/>
        <v>33</v>
      </c>
      <c r="F447" s="359">
        <v>33</v>
      </c>
      <c r="G447" s="359">
        <v>0</v>
      </c>
      <c r="H447" s="359"/>
      <c r="I447" s="359">
        <f t="shared" si="521"/>
        <v>33</v>
      </c>
      <c r="J447" s="359">
        <v>33</v>
      </c>
      <c r="K447" s="359">
        <v>0</v>
      </c>
      <c r="L447" s="359"/>
      <c r="M447" s="359">
        <f t="shared" si="523"/>
        <v>33</v>
      </c>
      <c r="N447" s="359">
        <v>33</v>
      </c>
      <c r="O447" s="359">
        <v>0</v>
      </c>
      <c r="P447" s="359"/>
      <c r="Q447" s="359">
        <f t="shared" si="525"/>
        <v>33</v>
      </c>
      <c r="R447" s="359">
        <v>33</v>
      </c>
      <c r="S447" s="359">
        <v>0</v>
      </c>
      <c r="T447" s="359"/>
    </row>
    <row r="448" spans="1:20" s="363" customFormat="1" ht="24" customHeight="1">
      <c r="A448" s="263"/>
      <c r="B448" s="365" t="s">
        <v>354</v>
      </c>
      <c r="C448" s="255" t="s">
        <v>354</v>
      </c>
      <c r="D448" s="258" t="s">
        <v>18</v>
      </c>
      <c r="E448" s="359">
        <f t="shared" si="519"/>
        <v>12</v>
      </c>
      <c r="F448" s="359">
        <v>9</v>
      </c>
      <c r="G448" s="359">
        <v>3</v>
      </c>
      <c r="H448" s="359"/>
      <c r="I448" s="359">
        <f t="shared" si="521"/>
        <v>12</v>
      </c>
      <c r="J448" s="359">
        <v>9</v>
      </c>
      <c r="K448" s="359">
        <v>3</v>
      </c>
      <c r="L448" s="359"/>
      <c r="M448" s="359">
        <f t="shared" si="523"/>
        <v>12</v>
      </c>
      <c r="N448" s="359">
        <v>9</v>
      </c>
      <c r="O448" s="359">
        <v>3</v>
      </c>
      <c r="P448" s="359"/>
      <c r="Q448" s="359">
        <f t="shared" si="525"/>
        <v>12</v>
      </c>
      <c r="R448" s="359">
        <v>9</v>
      </c>
      <c r="S448" s="359">
        <v>3</v>
      </c>
      <c r="T448" s="359"/>
    </row>
    <row r="449" spans="1:20" s="363" customFormat="1" ht="45" customHeight="1">
      <c r="A449" s="263"/>
      <c r="B449" s="255" t="s">
        <v>635</v>
      </c>
      <c r="C449" s="255" t="s">
        <v>670</v>
      </c>
      <c r="D449" s="256" t="s">
        <v>472</v>
      </c>
      <c r="E449" s="257">
        <f t="shared" si="519"/>
        <v>1010</v>
      </c>
      <c r="F449" s="257">
        <v>950</v>
      </c>
      <c r="G449" s="257">
        <v>60</v>
      </c>
      <c r="H449" s="257">
        <v>0</v>
      </c>
      <c r="I449" s="257">
        <f t="shared" si="521"/>
        <v>1010</v>
      </c>
      <c r="J449" s="257">
        <v>950</v>
      </c>
      <c r="K449" s="257">
        <v>60</v>
      </c>
      <c r="L449" s="257">
        <v>0</v>
      </c>
      <c r="M449" s="257">
        <f t="shared" si="523"/>
        <v>1010</v>
      </c>
      <c r="N449" s="257">
        <v>950</v>
      </c>
      <c r="O449" s="257">
        <v>60</v>
      </c>
      <c r="P449" s="257">
        <v>0</v>
      </c>
      <c r="Q449" s="257">
        <f t="shared" si="525"/>
        <v>1010</v>
      </c>
      <c r="R449" s="257">
        <v>950</v>
      </c>
      <c r="S449" s="257">
        <v>60</v>
      </c>
      <c r="T449" s="257">
        <v>0</v>
      </c>
    </row>
    <row r="450" spans="1:20" s="363" customFormat="1" ht="24" customHeight="1">
      <c r="A450" s="263"/>
      <c r="B450" s="365" t="s">
        <v>354</v>
      </c>
      <c r="C450" s="255" t="s">
        <v>354</v>
      </c>
      <c r="D450" s="258" t="s">
        <v>16</v>
      </c>
      <c r="E450" s="359">
        <f t="shared" si="519"/>
        <v>260</v>
      </c>
      <c r="F450" s="359">
        <f t="shared" ref="F450:H450" si="551">F451+F452</f>
        <v>260</v>
      </c>
      <c r="G450" s="359">
        <f t="shared" si="551"/>
        <v>0</v>
      </c>
      <c r="H450" s="359">
        <f t="shared" si="551"/>
        <v>0</v>
      </c>
      <c r="I450" s="359">
        <f t="shared" si="521"/>
        <v>260</v>
      </c>
      <c r="J450" s="359">
        <f t="shared" ref="J450:L450" si="552">J451+J452</f>
        <v>260</v>
      </c>
      <c r="K450" s="359">
        <f t="shared" si="552"/>
        <v>0</v>
      </c>
      <c r="L450" s="359">
        <f t="shared" si="552"/>
        <v>0</v>
      </c>
      <c r="M450" s="359">
        <f t="shared" si="523"/>
        <v>260</v>
      </c>
      <c r="N450" s="359">
        <f t="shared" ref="N450:P450" si="553">N451+N452</f>
        <v>260</v>
      </c>
      <c r="O450" s="359">
        <f t="shared" si="553"/>
        <v>0</v>
      </c>
      <c r="P450" s="359">
        <f t="shared" si="553"/>
        <v>0</v>
      </c>
      <c r="Q450" s="359">
        <f t="shared" si="525"/>
        <v>260</v>
      </c>
      <c r="R450" s="359">
        <f t="shared" ref="R450:T450" si="554">R451+R452</f>
        <v>260</v>
      </c>
      <c r="S450" s="359">
        <f t="shared" si="554"/>
        <v>0</v>
      </c>
      <c r="T450" s="359">
        <f t="shared" si="554"/>
        <v>0</v>
      </c>
    </row>
    <row r="451" spans="1:20" s="363" customFormat="1" ht="24" customHeight="1">
      <c r="A451" s="263"/>
      <c r="B451" s="365" t="s">
        <v>354</v>
      </c>
      <c r="C451" s="255" t="s">
        <v>354</v>
      </c>
      <c r="D451" s="258" t="s">
        <v>17</v>
      </c>
      <c r="E451" s="359">
        <f t="shared" si="519"/>
        <v>223</v>
      </c>
      <c r="F451" s="359">
        <v>223</v>
      </c>
      <c r="G451" s="359">
        <v>0</v>
      </c>
      <c r="H451" s="359"/>
      <c r="I451" s="359">
        <f t="shared" si="521"/>
        <v>223</v>
      </c>
      <c r="J451" s="359">
        <v>223</v>
      </c>
      <c r="K451" s="359">
        <v>0</v>
      </c>
      <c r="L451" s="359"/>
      <c r="M451" s="359">
        <f t="shared" si="523"/>
        <v>223</v>
      </c>
      <c r="N451" s="359">
        <v>223</v>
      </c>
      <c r="O451" s="359">
        <v>0</v>
      </c>
      <c r="P451" s="359"/>
      <c r="Q451" s="359">
        <f t="shared" si="525"/>
        <v>223</v>
      </c>
      <c r="R451" s="359">
        <v>223</v>
      </c>
      <c r="S451" s="359">
        <v>0</v>
      </c>
      <c r="T451" s="359"/>
    </row>
    <row r="452" spans="1:20" s="363" customFormat="1" ht="24" customHeight="1">
      <c r="A452" s="263"/>
      <c r="B452" s="365" t="s">
        <v>354</v>
      </c>
      <c r="C452" s="255" t="s">
        <v>354</v>
      </c>
      <c r="D452" s="258" t="s">
        <v>18</v>
      </c>
      <c r="E452" s="359">
        <f t="shared" si="519"/>
        <v>37</v>
      </c>
      <c r="F452" s="359">
        <v>37</v>
      </c>
      <c r="G452" s="359">
        <v>0</v>
      </c>
      <c r="H452" s="359"/>
      <c r="I452" s="359">
        <f t="shared" si="521"/>
        <v>37</v>
      </c>
      <c r="J452" s="359">
        <v>37</v>
      </c>
      <c r="K452" s="359">
        <v>0</v>
      </c>
      <c r="L452" s="359"/>
      <c r="M452" s="359">
        <f t="shared" si="523"/>
        <v>37</v>
      </c>
      <c r="N452" s="359">
        <v>37</v>
      </c>
      <c r="O452" s="359">
        <v>0</v>
      </c>
      <c r="P452" s="359"/>
      <c r="Q452" s="359">
        <f t="shared" si="525"/>
        <v>37</v>
      </c>
      <c r="R452" s="359">
        <v>37</v>
      </c>
      <c r="S452" s="359">
        <v>0</v>
      </c>
      <c r="T452" s="359"/>
    </row>
    <row r="453" spans="1:20" s="363" customFormat="1" ht="36" customHeight="1">
      <c r="A453" s="263"/>
      <c r="B453" s="255" t="s">
        <v>636</v>
      </c>
      <c r="C453" s="255" t="s">
        <v>671</v>
      </c>
      <c r="D453" s="256" t="s">
        <v>473</v>
      </c>
      <c r="E453" s="257">
        <f t="shared" si="519"/>
        <v>55</v>
      </c>
      <c r="F453" s="257">
        <v>50</v>
      </c>
      <c r="G453" s="257">
        <v>5</v>
      </c>
      <c r="H453" s="257">
        <v>0</v>
      </c>
      <c r="I453" s="257">
        <f t="shared" si="521"/>
        <v>55</v>
      </c>
      <c r="J453" s="257">
        <v>50</v>
      </c>
      <c r="K453" s="257">
        <v>5</v>
      </c>
      <c r="L453" s="257">
        <v>0</v>
      </c>
      <c r="M453" s="257">
        <f t="shared" si="523"/>
        <v>55</v>
      </c>
      <c r="N453" s="257">
        <v>50</v>
      </c>
      <c r="O453" s="257">
        <v>5</v>
      </c>
      <c r="P453" s="257">
        <v>0</v>
      </c>
      <c r="Q453" s="257">
        <f t="shared" si="525"/>
        <v>55</v>
      </c>
      <c r="R453" s="257">
        <v>50</v>
      </c>
      <c r="S453" s="257">
        <v>5</v>
      </c>
      <c r="T453" s="257">
        <v>0</v>
      </c>
    </row>
    <row r="454" spans="1:20" s="363" customFormat="1" ht="24" customHeight="1">
      <c r="A454" s="263"/>
      <c r="B454" s="365" t="s">
        <v>354</v>
      </c>
      <c r="C454" s="255" t="s">
        <v>354</v>
      </c>
      <c r="D454" s="258" t="s">
        <v>16</v>
      </c>
      <c r="E454" s="359">
        <f t="shared" si="519"/>
        <v>15</v>
      </c>
      <c r="F454" s="359">
        <f t="shared" ref="F454:H454" si="555">F455+F456</f>
        <v>15</v>
      </c>
      <c r="G454" s="359">
        <f t="shared" si="555"/>
        <v>0</v>
      </c>
      <c r="H454" s="359">
        <f t="shared" si="555"/>
        <v>0</v>
      </c>
      <c r="I454" s="359">
        <f t="shared" si="521"/>
        <v>15</v>
      </c>
      <c r="J454" s="359">
        <f t="shared" ref="J454:L454" si="556">J455+J456</f>
        <v>15</v>
      </c>
      <c r="K454" s="359">
        <f t="shared" si="556"/>
        <v>0</v>
      </c>
      <c r="L454" s="359">
        <f t="shared" si="556"/>
        <v>0</v>
      </c>
      <c r="M454" s="359">
        <f t="shared" si="523"/>
        <v>15</v>
      </c>
      <c r="N454" s="359">
        <f t="shared" ref="N454:P454" si="557">N455+N456</f>
        <v>15</v>
      </c>
      <c r="O454" s="359">
        <f t="shared" si="557"/>
        <v>0</v>
      </c>
      <c r="P454" s="359">
        <f t="shared" si="557"/>
        <v>0</v>
      </c>
      <c r="Q454" s="359">
        <f t="shared" si="525"/>
        <v>15</v>
      </c>
      <c r="R454" s="359">
        <f t="shared" ref="R454:T454" si="558">R455+R456</f>
        <v>15</v>
      </c>
      <c r="S454" s="359">
        <f t="shared" si="558"/>
        <v>0</v>
      </c>
      <c r="T454" s="359">
        <f t="shared" si="558"/>
        <v>0</v>
      </c>
    </row>
    <row r="455" spans="1:20" s="363" customFormat="1" ht="24" customHeight="1">
      <c r="A455" s="263"/>
      <c r="B455" s="365" t="s">
        <v>354</v>
      </c>
      <c r="C455" s="255" t="s">
        <v>354</v>
      </c>
      <c r="D455" s="258" t="s">
        <v>17</v>
      </c>
      <c r="E455" s="359">
        <f t="shared" si="519"/>
        <v>10</v>
      </c>
      <c r="F455" s="359">
        <v>10</v>
      </c>
      <c r="G455" s="359">
        <v>0</v>
      </c>
      <c r="H455" s="359"/>
      <c r="I455" s="359">
        <f t="shared" si="521"/>
        <v>10</v>
      </c>
      <c r="J455" s="359">
        <v>10</v>
      </c>
      <c r="K455" s="359">
        <v>0</v>
      </c>
      <c r="L455" s="359"/>
      <c r="M455" s="359">
        <f t="shared" si="523"/>
        <v>10</v>
      </c>
      <c r="N455" s="359">
        <v>10</v>
      </c>
      <c r="O455" s="359">
        <v>0</v>
      </c>
      <c r="P455" s="359"/>
      <c r="Q455" s="359">
        <f t="shared" si="525"/>
        <v>10</v>
      </c>
      <c r="R455" s="359">
        <v>10</v>
      </c>
      <c r="S455" s="359">
        <v>0</v>
      </c>
      <c r="T455" s="359"/>
    </row>
    <row r="456" spans="1:20" s="363" customFormat="1" ht="24" customHeight="1">
      <c r="A456" s="263"/>
      <c r="B456" s="365" t="s">
        <v>354</v>
      </c>
      <c r="C456" s="255" t="s">
        <v>354</v>
      </c>
      <c r="D456" s="258" t="s">
        <v>18</v>
      </c>
      <c r="E456" s="359">
        <f t="shared" si="519"/>
        <v>5</v>
      </c>
      <c r="F456" s="359">
        <v>5</v>
      </c>
      <c r="G456" s="359">
        <v>0</v>
      </c>
      <c r="H456" s="359"/>
      <c r="I456" s="359">
        <f t="shared" si="521"/>
        <v>5</v>
      </c>
      <c r="J456" s="359">
        <v>5</v>
      </c>
      <c r="K456" s="359">
        <v>0</v>
      </c>
      <c r="L456" s="359"/>
      <c r="M456" s="359">
        <f t="shared" si="523"/>
        <v>5</v>
      </c>
      <c r="N456" s="359">
        <v>5</v>
      </c>
      <c r="O456" s="359">
        <v>0</v>
      </c>
      <c r="P456" s="359"/>
      <c r="Q456" s="359">
        <f t="shared" si="525"/>
        <v>5</v>
      </c>
      <c r="R456" s="359">
        <v>5</v>
      </c>
      <c r="S456" s="359">
        <v>0</v>
      </c>
      <c r="T456" s="359"/>
    </row>
    <row r="457" spans="1:20" s="363" customFormat="1" ht="50.25" customHeight="1">
      <c r="A457" s="263"/>
      <c r="B457" s="255" t="s">
        <v>637</v>
      </c>
      <c r="C457" s="255" t="s">
        <v>672</v>
      </c>
      <c r="D457" s="256" t="s">
        <v>474</v>
      </c>
      <c r="E457" s="257">
        <f t="shared" si="519"/>
        <v>700</v>
      </c>
      <c r="F457" s="257">
        <v>500</v>
      </c>
      <c r="G457" s="257">
        <v>200</v>
      </c>
      <c r="H457" s="257">
        <v>0</v>
      </c>
      <c r="I457" s="257">
        <f t="shared" si="521"/>
        <v>700</v>
      </c>
      <c r="J457" s="257">
        <v>500</v>
      </c>
      <c r="K457" s="257">
        <v>200</v>
      </c>
      <c r="L457" s="257">
        <v>0</v>
      </c>
      <c r="M457" s="257">
        <f t="shared" si="523"/>
        <v>700</v>
      </c>
      <c r="N457" s="257">
        <v>500</v>
      </c>
      <c r="O457" s="257">
        <v>200</v>
      </c>
      <c r="P457" s="257">
        <v>0</v>
      </c>
      <c r="Q457" s="257">
        <f t="shared" si="525"/>
        <v>700</v>
      </c>
      <c r="R457" s="257">
        <v>500</v>
      </c>
      <c r="S457" s="257">
        <v>200</v>
      </c>
      <c r="T457" s="257">
        <v>0</v>
      </c>
    </row>
    <row r="458" spans="1:20" s="363" customFormat="1" ht="24" customHeight="1">
      <c r="A458" s="263"/>
      <c r="B458" s="365" t="s">
        <v>354</v>
      </c>
      <c r="C458" s="255" t="s">
        <v>354</v>
      </c>
      <c r="D458" s="258" t="s">
        <v>16</v>
      </c>
      <c r="E458" s="359">
        <f t="shared" si="519"/>
        <v>87</v>
      </c>
      <c r="F458" s="359">
        <f t="shared" ref="F458:H458" si="559">F459+F460</f>
        <v>70</v>
      </c>
      <c r="G458" s="359">
        <f t="shared" si="559"/>
        <v>17</v>
      </c>
      <c r="H458" s="359">
        <f t="shared" si="559"/>
        <v>0</v>
      </c>
      <c r="I458" s="359">
        <f t="shared" si="521"/>
        <v>87</v>
      </c>
      <c r="J458" s="359">
        <f t="shared" ref="J458:L458" si="560">J459+J460</f>
        <v>70</v>
      </c>
      <c r="K458" s="359">
        <f t="shared" si="560"/>
        <v>17</v>
      </c>
      <c r="L458" s="359">
        <f t="shared" si="560"/>
        <v>0</v>
      </c>
      <c r="M458" s="359">
        <f t="shared" si="523"/>
        <v>87</v>
      </c>
      <c r="N458" s="359">
        <f t="shared" ref="N458:P458" si="561">N459+N460</f>
        <v>70</v>
      </c>
      <c r="O458" s="359">
        <f t="shared" si="561"/>
        <v>17</v>
      </c>
      <c r="P458" s="359">
        <f t="shared" si="561"/>
        <v>0</v>
      </c>
      <c r="Q458" s="359">
        <f t="shared" si="525"/>
        <v>87</v>
      </c>
      <c r="R458" s="359">
        <f t="shared" ref="R458:T458" si="562">R459+R460</f>
        <v>70</v>
      </c>
      <c r="S458" s="359">
        <f t="shared" si="562"/>
        <v>17</v>
      </c>
      <c r="T458" s="359">
        <f t="shared" si="562"/>
        <v>0</v>
      </c>
    </row>
    <row r="459" spans="1:20" s="363" customFormat="1" ht="24" customHeight="1">
      <c r="A459" s="263"/>
      <c r="B459" s="365" t="s">
        <v>354</v>
      </c>
      <c r="C459" s="255" t="s">
        <v>354</v>
      </c>
      <c r="D459" s="258" t="s">
        <v>17</v>
      </c>
      <c r="E459" s="359">
        <f t="shared" si="519"/>
        <v>54</v>
      </c>
      <c r="F459" s="359">
        <v>54</v>
      </c>
      <c r="G459" s="359">
        <v>0</v>
      </c>
      <c r="H459" s="359"/>
      <c r="I459" s="359">
        <f t="shared" si="521"/>
        <v>54</v>
      </c>
      <c r="J459" s="359">
        <v>54</v>
      </c>
      <c r="K459" s="359">
        <v>0</v>
      </c>
      <c r="L459" s="359"/>
      <c r="M459" s="359">
        <f t="shared" si="523"/>
        <v>54</v>
      </c>
      <c r="N459" s="359">
        <v>54</v>
      </c>
      <c r="O459" s="359">
        <v>0</v>
      </c>
      <c r="P459" s="359"/>
      <c r="Q459" s="359">
        <f t="shared" si="525"/>
        <v>54</v>
      </c>
      <c r="R459" s="359">
        <v>54</v>
      </c>
      <c r="S459" s="359">
        <v>0</v>
      </c>
      <c r="T459" s="359"/>
    </row>
    <row r="460" spans="1:20" s="363" customFormat="1" ht="24" customHeight="1">
      <c r="A460" s="263"/>
      <c r="B460" s="365" t="s">
        <v>354</v>
      </c>
      <c r="C460" s="255" t="s">
        <v>354</v>
      </c>
      <c r="D460" s="258" t="s">
        <v>18</v>
      </c>
      <c r="E460" s="359">
        <f t="shared" si="519"/>
        <v>33</v>
      </c>
      <c r="F460" s="359">
        <v>16</v>
      </c>
      <c r="G460" s="359">
        <v>17</v>
      </c>
      <c r="H460" s="359"/>
      <c r="I460" s="359">
        <f t="shared" si="521"/>
        <v>33</v>
      </c>
      <c r="J460" s="359">
        <v>16</v>
      </c>
      <c r="K460" s="359">
        <v>17</v>
      </c>
      <c r="L460" s="359"/>
      <c r="M460" s="359">
        <f t="shared" si="523"/>
        <v>33</v>
      </c>
      <c r="N460" s="359">
        <v>16</v>
      </c>
      <c r="O460" s="359">
        <v>17</v>
      </c>
      <c r="P460" s="359"/>
      <c r="Q460" s="359">
        <f t="shared" si="525"/>
        <v>33</v>
      </c>
      <c r="R460" s="359">
        <v>16</v>
      </c>
      <c r="S460" s="359">
        <v>17</v>
      </c>
      <c r="T460" s="359"/>
    </row>
    <row r="461" spans="1:20" s="363" customFormat="1" ht="42" customHeight="1">
      <c r="A461" s="263"/>
      <c r="B461" s="255" t="s">
        <v>638</v>
      </c>
      <c r="C461" s="255" t="s">
        <v>689</v>
      </c>
      <c r="D461" s="256" t="s">
        <v>475</v>
      </c>
      <c r="E461" s="257">
        <f t="shared" si="519"/>
        <v>758</v>
      </c>
      <c r="F461" s="257">
        <f>670+23</f>
        <v>693</v>
      </c>
      <c r="G461" s="257">
        <v>65</v>
      </c>
      <c r="H461" s="257">
        <v>0</v>
      </c>
      <c r="I461" s="257">
        <f t="shared" si="521"/>
        <v>735</v>
      </c>
      <c r="J461" s="257">
        <v>670</v>
      </c>
      <c r="K461" s="257">
        <v>65</v>
      </c>
      <c r="L461" s="257">
        <v>0</v>
      </c>
      <c r="M461" s="257">
        <f t="shared" si="523"/>
        <v>735</v>
      </c>
      <c r="N461" s="257">
        <v>670</v>
      </c>
      <c r="O461" s="257">
        <v>65</v>
      </c>
      <c r="P461" s="257">
        <v>0</v>
      </c>
      <c r="Q461" s="257">
        <f t="shared" si="525"/>
        <v>735</v>
      </c>
      <c r="R461" s="257">
        <v>670</v>
      </c>
      <c r="S461" s="257">
        <v>65</v>
      </c>
      <c r="T461" s="257">
        <v>0</v>
      </c>
    </row>
    <row r="462" spans="1:20" s="363" customFormat="1" ht="24" customHeight="1">
      <c r="A462" s="263"/>
      <c r="B462" s="365" t="s">
        <v>354</v>
      </c>
      <c r="C462" s="255" t="s">
        <v>354</v>
      </c>
      <c r="D462" s="258" t="s">
        <v>16</v>
      </c>
      <c r="E462" s="359">
        <f t="shared" si="519"/>
        <v>87</v>
      </c>
      <c r="F462" s="359">
        <f t="shared" ref="F462:H462" si="563">F463+F464</f>
        <v>87</v>
      </c>
      <c r="G462" s="359">
        <f t="shared" si="563"/>
        <v>0</v>
      </c>
      <c r="H462" s="359">
        <f t="shared" si="563"/>
        <v>0</v>
      </c>
      <c r="I462" s="359">
        <f t="shared" si="521"/>
        <v>87</v>
      </c>
      <c r="J462" s="359">
        <f t="shared" ref="J462:L462" si="564">J463+J464</f>
        <v>87</v>
      </c>
      <c r="K462" s="359">
        <f t="shared" si="564"/>
        <v>0</v>
      </c>
      <c r="L462" s="359">
        <f t="shared" si="564"/>
        <v>0</v>
      </c>
      <c r="M462" s="359">
        <f t="shared" si="523"/>
        <v>87</v>
      </c>
      <c r="N462" s="359">
        <f t="shared" ref="N462:P462" si="565">N463+N464</f>
        <v>87</v>
      </c>
      <c r="O462" s="359">
        <f t="shared" si="565"/>
        <v>0</v>
      </c>
      <c r="P462" s="359">
        <f t="shared" si="565"/>
        <v>0</v>
      </c>
      <c r="Q462" s="359">
        <f t="shared" si="525"/>
        <v>87</v>
      </c>
      <c r="R462" s="359">
        <f t="shared" ref="R462:T462" si="566">R463+R464</f>
        <v>87</v>
      </c>
      <c r="S462" s="359">
        <f t="shared" si="566"/>
        <v>0</v>
      </c>
      <c r="T462" s="359">
        <f t="shared" si="566"/>
        <v>0</v>
      </c>
    </row>
    <row r="463" spans="1:20" s="363" customFormat="1" ht="24" customHeight="1">
      <c r="A463" s="263"/>
      <c r="B463" s="365" t="s">
        <v>354</v>
      </c>
      <c r="C463" s="255" t="s">
        <v>354</v>
      </c>
      <c r="D463" s="258" t="s">
        <v>17</v>
      </c>
      <c r="E463" s="359">
        <f t="shared" si="519"/>
        <v>56</v>
      </c>
      <c r="F463" s="359">
        <v>56</v>
      </c>
      <c r="G463" s="359">
        <v>0</v>
      </c>
      <c r="H463" s="359"/>
      <c r="I463" s="359">
        <f t="shared" si="521"/>
        <v>56</v>
      </c>
      <c r="J463" s="359">
        <v>56</v>
      </c>
      <c r="K463" s="359">
        <v>0</v>
      </c>
      <c r="L463" s="359"/>
      <c r="M463" s="359">
        <f t="shared" si="523"/>
        <v>56</v>
      </c>
      <c r="N463" s="359">
        <v>56</v>
      </c>
      <c r="O463" s="359">
        <v>0</v>
      </c>
      <c r="P463" s="359"/>
      <c r="Q463" s="359">
        <f t="shared" si="525"/>
        <v>56</v>
      </c>
      <c r="R463" s="359">
        <v>56</v>
      </c>
      <c r="S463" s="359">
        <v>0</v>
      </c>
      <c r="T463" s="359"/>
    </row>
    <row r="464" spans="1:20" s="363" customFormat="1" ht="24" customHeight="1">
      <c r="A464" s="263"/>
      <c r="B464" s="365" t="s">
        <v>354</v>
      </c>
      <c r="C464" s="255" t="s">
        <v>354</v>
      </c>
      <c r="D464" s="258" t="s">
        <v>18</v>
      </c>
      <c r="E464" s="359">
        <f t="shared" si="519"/>
        <v>31</v>
      </c>
      <c r="F464" s="359">
        <v>31</v>
      </c>
      <c r="G464" s="359">
        <v>0</v>
      </c>
      <c r="H464" s="359"/>
      <c r="I464" s="359">
        <f t="shared" si="521"/>
        <v>31</v>
      </c>
      <c r="J464" s="359">
        <v>31</v>
      </c>
      <c r="K464" s="359">
        <v>0</v>
      </c>
      <c r="L464" s="359"/>
      <c r="M464" s="359">
        <f t="shared" si="523"/>
        <v>31</v>
      </c>
      <c r="N464" s="359">
        <v>31</v>
      </c>
      <c r="O464" s="359">
        <v>0</v>
      </c>
      <c r="P464" s="359"/>
      <c r="Q464" s="359">
        <f t="shared" si="525"/>
        <v>31</v>
      </c>
      <c r="R464" s="359">
        <v>31</v>
      </c>
      <c r="S464" s="359">
        <v>0</v>
      </c>
      <c r="T464" s="359"/>
    </row>
    <row r="465" spans="1:20" s="363" customFormat="1" ht="45.75" customHeight="1">
      <c r="A465" s="263"/>
      <c r="B465" s="255" t="s">
        <v>639</v>
      </c>
      <c r="C465" s="255" t="s">
        <v>673</v>
      </c>
      <c r="D465" s="256" t="s">
        <v>476</v>
      </c>
      <c r="E465" s="257">
        <f t="shared" si="519"/>
        <v>467</v>
      </c>
      <c r="F465" s="257">
        <v>450</v>
      </c>
      <c r="G465" s="257">
        <v>17</v>
      </c>
      <c r="H465" s="257">
        <v>0</v>
      </c>
      <c r="I465" s="257">
        <f t="shared" si="521"/>
        <v>467</v>
      </c>
      <c r="J465" s="257">
        <v>450</v>
      </c>
      <c r="K465" s="257">
        <v>17</v>
      </c>
      <c r="L465" s="257">
        <v>0</v>
      </c>
      <c r="M465" s="257">
        <f t="shared" si="523"/>
        <v>467</v>
      </c>
      <c r="N465" s="257">
        <v>450</v>
      </c>
      <c r="O465" s="257">
        <v>17</v>
      </c>
      <c r="P465" s="257">
        <v>0</v>
      </c>
      <c r="Q465" s="257">
        <f t="shared" si="525"/>
        <v>467</v>
      </c>
      <c r="R465" s="257">
        <v>450</v>
      </c>
      <c r="S465" s="257">
        <v>17</v>
      </c>
      <c r="T465" s="257">
        <v>0</v>
      </c>
    </row>
    <row r="466" spans="1:20" s="363" customFormat="1" ht="24" customHeight="1">
      <c r="A466" s="263"/>
      <c r="B466" s="365" t="s">
        <v>354</v>
      </c>
      <c r="C466" s="255" t="s">
        <v>354</v>
      </c>
      <c r="D466" s="258" t="s">
        <v>16</v>
      </c>
      <c r="E466" s="359">
        <f t="shared" si="519"/>
        <v>52</v>
      </c>
      <c r="F466" s="359">
        <f t="shared" ref="F466:H466" si="567">F467+F468</f>
        <v>52</v>
      </c>
      <c r="G466" s="359">
        <f t="shared" si="567"/>
        <v>0</v>
      </c>
      <c r="H466" s="359">
        <f t="shared" si="567"/>
        <v>0</v>
      </c>
      <c r="I466" s="359">
        <f t="shared" si="521"/>
        <v>52</v>
      </c>
      <c r="J466" s="359">
        <f t="shared" ref="J466:L466" si="568">J467+J468</f>
        <v>52</v>
      </c>
      <c r="K466" s="359">
        <f t="shared" si="568"/>
        <v>0</v>
      </c>
      <c r="L466" s="359">
        <f t="shared" si="568"/>
        <v>0</v>
      </c>
      <c r="M466" s="359">
        <f t="shared" si="523"/>
        <v>52</v>
      </c>
      <c r="N466" s="359">
        <f t="shared" ref="N466:P466" si="569">N467+N468</f>
        <v>52</v>
      </c>
      <c r="O466" s="359">
        <f t="shared" si="569"/>
        <v>0</v>
      </c>
      <c r="P466" s="359">
        <f t="shared" si="569"/>
        <v>0</v>
      </c>
      <c r="Q466" s="359">
        <f t="shared" si="525"/>
        <v>52</v>
      </c>
      <c r="R466" s="359">
        <f t="shared" ref="R466:T466" si="570">R467+R468</f>
        <v>52</v>
      </c>
      <c r="S466" s="359">
        <f t="shared" si="570"/>
        <v>0</v>
      </c>
      <c r="T466" s="359">
        <f t="shared" si="570"/>
        <v>0</v>
      </c>
    </row>
    <row r="467" spans="1:20" s="363" customFormat="1" ht="24" customHeight="1">
      <c r="A467" s="263"/>
      <c r="B467" s="365" t="s">
        <v>354</v>
      </c>
      <c r="C467" s="255" t="s">
        <v>354</v>
      </c>
      <c r="D467" s="258" t="s">
        <v>17</v>
      </c>
      <c r="E467" s="359">
        <f t="shared" si="519"/>
        <v>37</v>
      </c>
      <c r="F467" s="359">
        <v>37</v>
      </c>
      <c r="G467" s="359">
        <v>0</v>
      </c>
      <c r="H467" s="359"/>
      <c r="I467" s="359">
        <f t="shared" si="521"/>
        <v>37</v>
      </c>
      <c r="J467" s="359">
        <v>37</v>
      </c>
      <c r="K467" s="359">
        <v>0</v>
      </c>
      <c r="L467" s="359"/>
      <c r="M467" s="359">
        <f t="shared" si="523"/>
        <v>37</v>
      </c>
      <c r="N467" s="359">
        <v>37</v>
      </c>
      <c r="O467" s="359">
        <v>0</v>
      </c>
      <c r="P467" s="359"/>
      <c r="Q467" s="359">
        <f t="shared" si="525"/>
        <v>37</v>
      </c>
      <c r="R467" s="359">
        <v>37</v>
      </c>
      <c r="S467" s="359">
        <v>0</v>
      </c>
      <c r="T467" s="359"/>
    </row>
    <row r="468" spans="1:20" s="363" customFormat="1" ht="24" customHeight="1">
      <c r="A468" s="263"/>
      <c r="B468" s="365" t="s">
        <v>354</v>
      </c>
      <c r="C468" s="255" t="s">
        <v>354</v>
      </c>
      <c r="D468" s="258" t="s">
        <v>18</v>
      </c>
      <c r="E468" s="359">
        <f t="shared" si="519"/>
        <v>15</v>
      </c>
      <c r="F468" s="359">
        <v>15</v>
      </c>
      <c r="G468" s="359">
        <v>0</v>
      </c>
      <c r="H468" s="359"/>
      <c r="I468" s="359">
        <f t="shared" si="521"/>
        <v>15</v>
      </c>
      <c r="J468" s="359">
        <v>15</v>
      </c>
      <c r="K468" s="359">
        <v>0</v>
      </c>
      <c r="L468" s="359"/>
      <c r="M468" s="359">
        <f t="shared" si="523"/>
        <v>15</v>
      </c>
      <c r="N468" s="359">
        <v>15</v>
      </c>
      <c r="O468" s="359">
        <v>0</v>
      </c>
      <c r="P468" s="359"/>
      <c r="Q468" s="359">
        <f t="shared" si="525"/>
        <v>15</v>
      </c>
      <c r="R468" s="359">
        <v>15</v>
      </c>
      <c r="S468" s="359">
        <v>0</v>
      </c>
      <c r="T468" s="359"/>
    </row>
    <row r="469" spans="1:20" s="363" customFormat="1" ht="39" customHeight="1">
      <c r="A469" s="263"/>
      <c r="B469" s="255" t="s">
        <v>640</v>
      </c>
      <c r="C469" s="255" t="s">
        <v>674</v>
      </c>
      <c r="D469" s="256" t="s">
        <v>477</v>
      </c>
      <c r="E469" s="257">
        <f t="shared" si="519"/>
        <v>180</v>
      </c>
      <c r="F469" s="257">
        <v>160</v>
      </c>
      <c r="G469" s="257">
        <v>20</v>
      </c>
      <c r="H469" s="257">
        <v>0</v>
      </c>
      <c r="I469" s="257">
        <f t="shared" si="521"/>
        <v>180</v>
      </c>
      <c r="J469" s="257">
        <v>160</v>
      </c>
      <c r="K469" s="257">
        <v>20</v>
      </c>
      <c r="L469" s="257">
        <v>0</v>
      </c>
      <c r="M469" s="257">
        <f t="shared" si="523"/>
        <v>180</v>
      </c>
      <c r="N469" s="257">
        <v>160</v>
      </c>
      <c r="O469" s="257">
        <v>20</v>
      </c>
      <c r="P469" s="257">
        <v>0</v>
      </c>
      <c r="Q469" s="257">
        <f t="shared" si="525"/>
        <v>180</v>
      </c>
      <c r="R469" s="257">
        <v>160</v>
      </c>
      <c r="S469" s="257">
        <v>20</v>
      </c>
      <c r="T469" s="257">
        <v>0</v>
      </c>
    </row>
    <row r="470" spans="1:20" s="363" customFormat="1" ht="24" customHeight="1">
      <c r="A470" s="263"/>
      <c r="B470" s="365" t="s">
        <v>354</v>
      </c>
      <c r="C470" s="255" t="s">
        <v>354</v>
      </c>
      <c r="D470" s="258" t="s">
        <v>16</v>
      </c>
      <c r="E470" s="359">
        <f t="shared" si="519"/>
        <v>42</v>
      </c>
      <c r="F470" s="359">
        <f t="shared" ref="F470:H470" si="571">F471+F472</f>
        <v>42</v>
      </c>
      <c r="G470" s="359">
        <f t="shared" si="571"/>
        <v>0</v>
      </c>
      <c r="H470" s="359">
        <f t="shared" si="571"/>
        <v>0</v>
      </c>
      <c r="I470" s="359">
        <f t="shared" si="521"/>
        <v>42</v>
      </c>
      <c r="J470" s="359">
        <f t="shared" ref="J470:L470" si="572">J471+J472</f>
        <v>42</v>
      </c>
      <c r="K470" s="359">
        <f t="shared" si="572"/>
        <v>0</v>
      </c>
      <c r="L470" s="359">
        <f t="shared" si="572"/>
        <v>0</v>
      </c>
      <c r="M470" s="359">
        <f t="shared" si="523"/>
        <v>42</v>
      </c>
      <c r="N470" s="359">
        <f t="shared" ref="N470:P470" si="573">N471+N472</f>
        <v>42</v>
      </c>
      <c r="O470" s="359">
        <f t="shared" si="573"/>
        <v>0</v>
      </c>
      <c r="P470" s="359">
        <f t="shared" si="573"/>
        <v>0</v>
      </c>
      <c r="Q470" s="359">
        <f t="shared" si="525"/>
        <v>42</v>
      </c>
      <c r="R470" s="359">
        <f t="shared" ref="R470:T470" si="574">R471+R472</f>
        <v>42</v>
      </c>
      <c r="S470" s="359">
        <f t="shared" si="574"/>
        <v>0</v>
      </c>
      <c r="T470" s="359">
        <f t="shared" si="574"/>
        <v>0</v>
      </c>
    </row>
    <row r="471" spans="1:20" s="363" customFormat="1" ht="24" customHeight="1">
      <c r="A471" s="263"/>
      <c r="B471" s="365" t="s">
        <v>354</v>
      </c>
      <c r="C471" s="255" t="s">
        <v>354</v>
      </c>
      <c r="D471" s="258" t="s">
        <v>17</v>
      </c>
      <c r="E471" s="359">
        <f t="shared" si="519"/>
        <v>38</v>
      </c>
      <c r="F471" s="359">
        <v>38</v>
      </c>
      <c r="G471" s="359">
        <v>0</v>
      </c>
      <c r="H471" s="359"/>
      <c r="I471" s="359">
        <f t="shared" si="521"/>
        <v>38</v>
      </c>
      <c r="J471" s="359">
        <v>38</v>
      </c>
      <c r="K471" s="359">
        <v>0</v>
      </c>
      <c r="L471" s="359"/>
      <c r="M471" s="359">
        <f t="shared" si="523"/>
        <v>38</v>
      </c>
      <c r="N471" s="359">
        <v>38</v>
      </c>
      <c r="O471" s="359">
        <v>0</v>
      </c>
      <c r="P471" s="359"/>
      <c r="Q471" s="359">
        <f t="shared" si="525"/>
        <v>38</v>
      </c>
      <c r="R471" s="359">
        <v>38</v>
      </c>
      <c r="S471" s="359">
        <v>0</v>
      </c>
      <c r="T471" s="359"/>
    </row>
    <row r="472" spans="1:20" s="363" customFormat="1" ht="24" customHeight="1">
      <c r="A472" s="263"/>
      <c r="B472" s="365" t="s">
        <v>354</v>
      </c>
      <c r="C472" s="255" t="s">
        <v>354</v>
      </c>
      <c r="D472" s="258" t="s">
        <v>18</v>
      </c>
      <c r="E472" s="359">
        <f t="shared" si="519"/>
        <v>4</v>
      </c>
      <c r="F472" s="359">
        <v>4</v>
      </c>
      <c r="G472" s="359">
        <v>0</v>
      </c>
      <c r="H472" s="359"/>
      <c r="I472" s="359">
        <f t="shared" si="521"/>
        <v>4</v>
      </c>
      <c r="J472" s="359">
        <v>4</v>
      </c>
      <c r="K472" s="359">
        <v>0</v>
      </c>
      <c r="L472" s="359"/>
      <c r="M472" s="359">
        <f t="shared" si="523"/>
        <v>4</v>
      </c>
      <c r="N472" s="359">
        <v>4</v>
      </c>
      <c r="O472" s="359">
        <v>0</v>
      </c>
      <c r="P472" s="359"/>
      <c r="Q472" s="359">
        <f t="shared" si="525"/>
        <v>4</v>
      </c>
      <c r="R472" s="359">
        <v>4</v>
      </c>
      <c r="S472" s="359">
        <v>0</v>
      </c>
      <c r="T472" s="359"/>
    </row>
    <row r="473" spans="1:20" s="363" customFormat="1" ht="34.5" customHeight="1">
      <c r="A473" s="263"/>
      <c r="B473" s="255" t="s">
        <v>641</v>
      </c>
      <c r="C473" s="255" t="s">
        <v>690</v>
      </c>
      <c r="D473" s="256" t="s">
        <v>478</v>
      </c>
      <c r="E473" s="257">
        <f t="shared" si="519"/>
        <v>115</v>
      </c>
      <c r="F473" s="257">
        <v>105</v>
      </c>
      <c r="G473" s="257">
        <v>10</v>
      </c>
      <c r="H473" s="257">
        <v>0</v>
      </c>
      <c r="I473" s="257">
        <f t="shared" si="521"/>
        <v>115</v>
      </c>
      <c r="J473" s="257">
        <v>105</v>
      </c>
      <c r="K473" s="257">
        <v>10</v>
      </c>
      <c r="L473" s="257">
        <v>0</v>
      </c>
      <c r="M473" s="257">
        <f t="shared" si="523"/>
        <v>115</v>
      </c>
      <c r="N473" s="257">
        <v>105</v>
      </c>
      <c r="O473" s="257">
        <v>10</v>
      </c>
      <c r="P473" s="257">
        <v>0</v>
      </c>
      <c r="Q473" s="257">
        <f t="shared" si="525"/>
        <v>115</v>
      </c>
      <c r="R473" s="257">
        <v>105</v>
      </c>
      <c r="S473" s="257">
        <v>10</v>
      </c>
      <c r="T473" s="257">
        <v>0</v>
      </c>
    </row>
    <row r="474" spans="1:20" s="363" customFormat="1" ht="24" customHeight="1">
      <c r="A474" s="263"/>
      <c r="B474" s="365" t="s">
        <v>354</v>
      </c>
      <c r="C474" s="255" t="s">
        <v>354</v>
      </c>
      <c r="D474" s="258" t="s">
        <v>16</v>
      </c>
      <c r="E474" s="359">
        <f t="shared" si="519"/>
        <v>24</v>
      </c>
      <c r="F474" s="359">
        <f t="shared" ref="F474:H474" si="575">F475+F476</f>
        <v>24</v>
      </c>
      <c r="G474" s="359">
        <f t="shared" si="575"/>
        <v>0</v>
      </c>
      <c r="H474" s="359">
        <f t="shared" si="575"/>
        <v>0</v>
      </c>
      <c r="I474" s="359">
        <f t="shared" si="521"/>
        <v>24</v>
      </c>
      <c r="J474" s="359">
        <f t="shared" ref="J474:L474" si="576">J475+J476</f>
        <v>24</v>
      </c>
      <c r="K474" s="359">
        <f t="shared" si="576"/>
        <v>0</v>
      </c>
      <c r="L474" s="359">
        <f t="shared" si="576"/>
        <v>0</v>
      </c>
      <c r="M474" s="359">
        <f t="shared" si="523"/>
        <v>24</v>
      </c>
      <c r="N474" s="359">
        <f t="shared" ref="N474:P474" si="577">N475+N476</f>
        <v>24</v>
      </c>
      <c r="O474" s="359">
        <f t="shared" si="577"/>
        <v>0</v>
      </c>
      <c r="P474" s="359">
        <f t="shared" si="577"/>
        <v>0</v>
      </c>
      <c r="Q474" s="359">
        <f t="shared" si="525"/>
        <v>24</v>
      </c>
      <c r="R474" s="359">
        <f t="shared" ref="R474:T474" si="578">R475+R476</f>
        <v>24</v>
      </c>
      <c r="S474" s="359">
        <f t="shared" si="578"/>
        <v>0</v>
      </c>
      <c r="T474" s="359">
        <f t="shared" si="578"/>
        <v>0</v>
      </c>
    </row>
    <row r="475" spans="1:20" s="363" customFormat="1" ht="24" customHeight="1">
      <c r="A475" s="263"/>
      <c r="B475" s="365" t="s">
        <v>354</v>
      </c>
      <c r="C475" s="255" t="s">
        <v>354</v>
      </c>
      <c r="D475" s="258" t="s">
        <v>17</v>
      </c>
      <c r="E475" s="359">
        <f t="shared" si="519"/>
        <v>20</v>
      </c>
      <c r="F475" s="359">
        <v>20</v>
      </c>
      <c r="G475" s="359">
        <v>0</v>
      </c>
      <c r="H475" s="359"/>
      <c r="I475" s="359">
        <f t="shared" si="521"/>
        <v>20</v>
      </c>
      <c r="J475" s="359">
        <v>20</v>
      </c>
      <c r="K475" s="359">
        <v>0</v>
      </c>
      <c r="L475" s="359"/>
      <c r="M475" s="359">
        <f t="shared" si="523"/>
        <v>20</v>
      </c>
      <c r="N475" s="359">
        <v>20</v>
      </c>
      <c r="O475" s="359">
        <v>0</v>
      </c>
      <c r="P475" s="359"/>
      <c r="Q475" s="359">
        <f t="shared" si="525"/>
        <v>20</v>
      </c>
      <c r="R475" s="359">
        <v>20</v>
      </c>
      <c r="S475" s="359">
        <v>0</v>
      </c>
      <c r="T475" s="359"/>
    </row>
    <row r="476" spans="1:20" s="363" customFormat="1" ht="24" customHeight="1">
      <c r="A476" s="263"/>
      <c r="B476" s="365" t="s">
        <v>354</v>
      </c>
      <c r="C476" s="255" t="s">
        <v>354</v>
      </c>
      <c r="D476" s="258" t="s">
        <v>18</v>
      </c>
      <c r="E476" s="359">
        <f t="shared" si="519"/>
        <v>4</v>
      </c>
      <c r="F476" s="359">
        <v>4</v>
      </c>
      <c r="G476" s="359">
        <v>0</v>
      </c>
      <c r="H476" s="359"/>
      <c r="I476" s="359">
        <f t="shared" si="521"/>
        <v>4</v>
      </c>
      <c r="J476" s="359">
        <v>4</v>
      </c>
      <c r="K476" s="359">
        <v>0</v>
      </c>
      <c r="L476" s="359"/>
      <c r="M476" s="359">
        <f t="shared" si="523"/>
        <v>4</v>
      </c>
      <c r="N476" s="359">
        <v>4</v>
      </c>
      <c r="O476" s="359">
        <v>0</v>
      </c>
      <c r="P476" s="359"/>
      <c r="Q476" s="359">
        <f t="shared" si="525"/>
        <v>4</v>
      </c>
      <c r="R476" s="359">
        <v>4</v>
      </c>
      <c r="S476" s="359">
        <v>0</v>
      </c>
      <c r="T476" s="359"/>
    </row>
    <row r="477" spans="1:20" s="363" customFormat="1" ht="48" customHeight="1">
      <c r="A477" s="263"/>
      <c r="B477" s="255" t="s">
        <v>642</v>
      </c>
      <c r="C477" s="255" t="s">
        <v>675</v>
      </c>
      <c r="D477" s="256" t="s">
        <v>479</v>
      </c>
      <c r="E477" s="257">
        <f t="shared" si="519"/>
        <v>680</v>
      </c>
      <c r="F477" s="257">
        <f>530+140</f>
        <v>670</v>
      </c>
      <c r="G477" s="257">
        <v>10</v>
      </c>
      <c r="H477" s="257">
        <v>0</v>
      </c>
      <c r="I477" s="257">
        <f t="shared" si="521"/>
        <v>680</v>
      </c>
      <c r="J477" s="257">
        <f>530+140</f>
        <v>670</v>
      </c>
      <c r="K477" s="257">
        <v>10</v>
      </c>
      <c r="L477" s="257">
        <v>0</v>
      </c>
      <c r="M477" s="257">
        <f t="shared" si="523"/>
        <v>680</v>
      </c>
      <c r="N477" s="257">
        <f>530+140</f>
        <v>670</v>
      </c>
      <c r="O477" s="257">
        <v>10</v>
      </c>
      <c r="P477" s="257">
        <v>0</v>
      </c>
      <c r="Q477" s="257">
        <f t="shared" si="525"/>
        <v>680</v>
      </c>
      <c r="R477" s="257">
        <f>530+140</f>
        <v>670</v>
      </c>
      <c r="S477" s="257">
        <v>10</v>
      </c>
      <c r="T477" s="257">
        <v>0</v>
      </c>
    </row>
    <row r="478" spans="1:20" s="363" customFormat="1" ht="24" customHeight="1">
      <c r="A478" s="263"/>
      <c r="B478" s="365" t="s">
        <v>354</v>
      </c>
      <c r="C478" s="255" t="s">
        <v>354</v>
      </c>
      <c r="D478" s="258" t="s">
        <v>16</v>
      </c>
      <c r="E478" s="359">
        <f t="shared" si="519"/>
        <v>83</v>
      </c>
      <c r="F478" s="359">
        <f t="shared" ref="F478:H478" si="579">F479+F480</f>
        <v>73</v>
      </c>
      <c r="G478" s="359">
        <f t="shared" si="579"/>
        <v>10</v>
      </c>
      <c r="H478" s="359">
        <f t="shared" si="579"/>
        <v>0</v>
      </c>
      <c r="I478" s="359">
        <f t="shared" si="521"/>
        <v>83</v>
      </c>
      <c r="J478" s="359">
        <f t="shared" ref="J478:L478" si="580">J479+J480</f>
        <v>73</v>
      </c>
      <c r="K478" s="359">
        <f t="shared" si="580"/>
        <v>10</v>
      </c>
      <c r="L478" s="359">
        <f t="shared" si="580"/>
        <v>0</v>
      </c>
      <c r="M478" s="359">
        <f t="shared" si="523"/>
        <v>83</v>
      </c>
      <c r="N478" s="359">
        <f t="shared" ref="N478:P478" si="581">N479+N480</f>
        <v>73</v>
      </c>
      <c r="O478" s="359">
        <f t="shared" si="581"/>
        <v>10</v>
      </c>
      <c r="P478" s="359">
        <f t="shared" si="581"/>
        <v>0</v>
      </c>
      <c r="Q478" s="359">
        <f t="shared" si="525"/>
        <v>83</v>
      </c>
      <c r="R478" s="359">
        <f t="shared" ref="R478:T478" si="582">R479+R480</f>
        <v>73</v>
      </c>
      <c r="S478" s="359">
        <f t="shared" si="582"/>
        <v>10</v>
      </c>
      <c r="T478" s="359">
        <f t="shared" si="582"/>
        <v>0</v>
      </c>
    </row>
    <row r="479" spans="1:20" s="363" customFormat="1" ht="24" customHeight="1">
      <c r="A479" s="263"/>
      <c r="B479" s="365" t="s">
        <v>354</v>
      </c>
      <c r="C479" s="255" t="s">
        <v>354</v>
      </c>
      <c r="D479" s="258" t="s">
        <v>17</v>
      </c>
      <c r="E479" s="359">
        <f t="shared" si="519"/>
        <v>58</v>
      </c>
      <c r="F479" s="359">
        <f>50+8</f>
        <v>58</v>
      </c>
      <c r="G479" s="359">
        <v>0</v>
      </c>
      <c r="H479" s="359"/>
      <c r="I479" s="359">
        <f t="shared" si="521"/>
        <v>58</v>
      </c>
      <c r="J479" s="359">
        <f>50+8</f>
        <v>58</v>
      </c>
      <c r="K479" s="359">
        <v>0</v>
      </c>
      <c r="L479" s="359"/>
      <c r="M479" s="359">
        <f t="shared" si="523"/>
        <v>58</v>
      </c>
      <c r="N479" s="359">
        <f>50+8</f>
        <v>58</v>
      </c>
      <c r="O479" s="359">
        <v>0</v>
      </c>
      <c r="P479" s="359"/>
      <c r="Q479" s="359">
        <f t="shared" si="525"/>
        <v>58</v>
      </c>
      <c r="R479" s="359">
        <f>50+8</f>
        <v>58</v>
      </c>
      <c r="S479" s="359">
        <v>0</v>
      </c>
      <c r="T479" s="359"/>
    </row>
    <row r="480" spans="1:20" s="363" customFormat="1" ht="24" customHeight="1">
      <c r="A480" s="263"/>
      <c r="B480" s="365" t="s">
        <v>354</v>
      </c>
      <c r="C480" s="255" t="s">
        <v>354</v>
      </c>
      <c r="D480" s="258" t="s">
        <v>18</v>
      </c>
      <c r="E480" s="359">
        <f t="shared" si="519"/>
        <v>25</v>
      </c>
      <c r="F480" s="359">
        <v>15</v>
      </c>
      <c r="G480" s="359">
        <v>10</v>
      </c>
      <c r="H480" s="359"/>
      <c r="I480" s="359">
        <f t="shared" si="521"/>
        <v>25</v>
      </c>
      <c r="J480" s="359">
        <v>15</v>
      </c>
      <c r="K480" s="359">
        <v>10</v>
      </c>
      <c r="L480" s="359"/>
      <c r="M480" s="359">
        <f t="shared" si="523"/>
        <v>25</v>
      </c>
      <c r="N480" s="359">
        <v>15</v>
      </c>
      <c r="O480" s="359">
        <v>10</v>
      </c>
      <c r="P480" s="359"/>
      <c r="Q480" s="359">
        <f t="shared" si="525"/>
        <v>25</v>
      </c>
      <c r="R480" s="359">
        <v>15</v>
      </c>
      <c r="S480" s="359">
        <v>10</v>
      </c>
      <c r="T480" s="359"/>
    </row>
    <row r="481" spans="1:20" s="363" customFormat="1" ht="39" customHeight="1">
      <c r="A481" s="263"/>
      <c r="B481" s="255" t="s">
        <v>643</v>
      </c>
      <c r="C481" s="255" t="s">
        <v>676</v>
      </c>
      <c r="D481" s="256" t="s">
        <v>480</v>
      </c>
      <c r="E481" s="257">
        <f t="shared" si="519"/>
        <v>910</v>
      </c>
      <c r="F481" s="257">
        <v>870</v>
      </c>
      <c r="G481" s="257">
        <v>40</v>
      </c>
      <c r="H481" s="257">
        <v>0</v>
      </c>
      <c r="I481" s="257">
        <f t="shared" si="521"/>
        <v>910</v>
      </c>
      <c r="J481" s="257">
        <v>870</v>
      </c>
      <c r="K481" s="257">
        <v>40</v>
      </c>
      <c r="L481" s="257">
        <v>0</v>
      </c>
      <c r="M481" s="257">
        <f t="shared" si="523"/>
        <v>910</v>
      </c>
      <c r="N481" s="257">
        <v>870</v>
      </c>
      <c r="O481" s="257">
        <v>40</v>
      </c>
      <c r="P481" s="257">
        <v>0</v>
      </c>
      <c r="Q481" s="257">
        <f t="shared" si="525"/>
        <v>910</v>
      </c>
      <c r="R481" s="257">
        <v>870</v>
      </c>
      <c r="S481" s="257">
        <v>40</v>
      </c>
      <c r="T481" s="257">
        <v>0</v>
      </c>
    </row>
    <row r="482" spans="1:20" s="363" customFormat="1" ht="24" customHeight="1">
      <c r="A482" s="263"/>
      <c r="B482" s="365" t="s">
        <v>354</v>
      </c>
      <c r="C482" s="255" t="s">
        <v>354</v>
      </c>
      <c r="D482" s="258" t="s">
        <v>16</v>
      </c>
      <c r="E482" s="359">
        <f t="shared" si="519"/>
        <v>95</v>
      </c>
      <c r="F482" s="359">
        <f t="shared" ref="F482:H482" si="583">F483+F484</f>
        <v>95</v>
      </c>
      <c r="G482" s="359">
        <f t="shared" si="583"/>
        <v>0</v>
      </c>
      <c r="H482" s="359">
        <f t="shared" si="583"/>
        <v>0</v>
      </c>
      <c r="I482" s="359">
        <f t="shared" si="521"/>
        <v>95</v>
      </c>
      <c r="J482" s="359">
        <f t="shared" ref="J482:L482" si="584">J483+J484</f>
        <v>95</v>
      </c>
      <c r="K482" s="359">
        <f t="shared" si="584"/>
        <v>0</v>
      </c>
      <c r="L482" s="359">
        <f t="shared" si="584"/>
        <v>0</v>
      </c>
      <c r="M482" s="359">
        <f t="shared" si="523"/>
        <v>95</v>
      </c>
      <c r="N482" s="359">
        <f t="shared" ref="N482:P482" si="585">N483+N484</f>
        <v>95</v>
      </c>
      <c r="O482" s="359">
        <f t="shared" si="585"/>
        <v>0</v>
      </c>
      <c r="P482" s="359">
        <f t="shared" si="585"/>
        <v>0</v>
      </c>
      <c r="Q482" s="359">
        <f t="shared" si="525"/>
        <v>95</v>
      </c>
      <c r="R482" s="359">
        <f t="shared" ref="R482:T482" si="586">R483+R484</f>
        <v>95</v>
      </c>
      <c r="S482" s="359">
        <f t="shared" si="586"/>
        <v>0</v>
      </c>
      <c r="T482" s="359">
        <f t="shared" si="586"/>
        <v>0</v>
      </c>
    </row>
    <row r="483" spans="1:20" s="363" customFormat="1" ht="24" customHeight="1">
      <c r="A483" s="263"/>
      <c r="B483" s="365" t="s">
        <v>354</v>
      </c>
      <c r="C483" s="255" t="s">
        <v>354</v>
      </c>
      <c r="D483" s="258" t="s">
        <v>17</v>
      </c>
      <c r="E483" s="359">
        <f t="shared" si="519"/>
        <v>66</v>
      </c>
      <c r="F483" s="359">
        <v>66</v>
      </c>
      <c r="G483" s="359">
        <v>0</v>
      </c>
      <c r="H483" s="359"/>
      <c r="I483" s="359">
        <f t="shared" si="521"/>
        <v>66</v>
      </c>
      <c r="J483" s="359">
        <v>66</v>
      </c>
      <c r="K483" s="359">
        <v>0</v>
      </c>
      <c r="L483" s="359"/>
      <c r="M483" s="359">
        <f t="shared" si="523"/>
        <v>66</v>
      </c>
      <c r="N483" s="359">
        <v>66</v>
      </c>
      <c r="O483" s="359">
        <v>0</v>
      </c>
      <c r="P483" s="359"/>
      <c r="Q483" s="359">
        <f t="shared" si="525"/>
        <v>66</v>
      </c>
      <c r="R483" s="359">
        <v>66</v>
      </c>
      <c r="S483" s="359">
        <v>0</v>
      </c>
      <c r="T483" s="359"/>
    </row>
    <row r="484" spans="1:20" s="363" customFormat="1" ht="24" customHeight="1">
      <c r="A484" s="263"/>
      <c r="B484" s="365" t="s">
        <v>354</v>
      </c>
      <c r="C484" s="255" t="s">
        <v>354</v>
      </c>
      <c r="D484" s="258" t="s">
        <v>18</v>
      </c>
      <c r="E484" s="359">
        <f t="shared" si="519"/>
        <v>29</v>
      </c>
      <c r="F484" s="359">
        <v>29</v>
      </c>
      <c r="G484" s="359"/>
      <c r="H484" s="359"/>
      <c r="I484" s="359">
        <f t="shared" si="521"/>
        <v>29</v>
      </c>
      <c r="J484" s="359">
        <v>29</v>
      </c>
      <c r="K484" s="359"/>
      <c r="L484" s="359"/>
      <c r="M484" s="359">
        <f t="shared" si="523"/>
        <v>29</v>
      </c>
      <c r="N484" s="359">
        <v>29</v>
      </c>
      <c r="O484" s="359"/>
      <c r="P484" s="359"/>
      <c r="Q484" s="359">
        <f t="shared" si="525"/>
        <v>29</v>
      </c>
      <c r="R484" s="359">
        <v>29</v>
      </c>
      <c r="S484" s="359"/>
      <c r="T484" s="359"/>
    </row>
    <row r="485" spans="1:20" s="363" customFormat="1" ht="37.5" customHeight="1">
      <c r="A485" s="263"/>
      <c r="B485" s="255" t="s">
        <v>415</v>
      </c>
      <c r="C485" s="255">
        <v>10.199999999999999</v>
      </c>
      <c r="D485" s="292" t="s">
        <v>746</v>
      </c>
      <c r="E485" s="257">
        <f t="shared" si="519"/>
        <v>13146</v>
      </c>
      <c r="F485" s="260">
        <f>4470+1520+1860-526+5927-105</f>
        <v>13146</v>
      </c>
      <c r="G485" s="260"/>
      <c r="H485" s="260">
        <v>0</v>
      </c>
      <c r="I485" s="257">
        <f t="shared" si="521"/>
        <v>13146</v>
      </c>
      <c r="J485" s="260">
        <f>4470+1520+1860-526+5927-105</f>
        <v>13146</v>
      </c>
      <c r="K485" s="260"/>
      <c r="L485" s="260">
        <v>0</v>
      </c>
      <c r="M485" s="257">
        <f t="shared" si="523"/>
        <v>13146</v>
      </c>
      <c r="N485" s="260">
        <f>4470+1520+1860-526+5927-105</f>
        <v>13146</v>
      </c>
      <c r="O485" s="260"/>
      <c r="P485" s="260">
        <v>0</v>
      </c>
      <c r="Q485" s="257">
        <f t="shared" si="525"/>
        <v>13146</v>
      </c>
      <c r="R485" s="260">
        <f>4470+1520+1860-526+5927-105</f>
        <v>13146</v>
      </c>
      <c r="S485" s="260"/>
      <c r="T485" s="260">
        <v>0</v>
      </c>
    </row>
    <row r="486" spans="1:20" s="363" customFormat="1" ht="55.5" customHeight="1">
      <c r="A486" s="246"/>
      <c r="B486" s="266" t="s">
        <v>482</v>
      </c>
      <c r="C486" s="266" t="s">
        <v>151</v>
      </c>
      <c r="D486" s="252" t="s">
        <v>738</v>
      </c>
      <c r="E486" s="253">
        <f t="shared" ref="E486:E549" si="587">F486+G486+H486</f>
        <v>47631</v>
      </c>
      <c r="F486" s="253">
        <f>F490+F491+F595</f>
        <v>40439</v>
      </c>
      <c r="G486" s="253">
        <f>G490+G491+G595</f>
        <v>7192</v>
      </c>
      <c r="H486" s="253">
        <f>H490+H491+H595</f>
        <v>0</v>
      </c>
      <c r="I486" s="253">
        <f t="shared" ref="I486:I549" si="588">J486+K486+L486</f>
        <v>31489</v>
      </c>
      <c r="J486" s="253">
        <f>J490+J491+J595</f>
        <v>24297</v>
      </c>
      <c r="K486" s="253">
        <f>K490+K491+K595</f>
        <v>7192</v>
      </c>
      <c r="L486" s="253">
        <f>L490+L491+L595</f>
        <v>0</v>
      </c>
      <c r="M486" s="253">
        <f t="shared" ref="M486:M549" si="589">N486+O486+P486</f>
        <v>31489</v>
      </c>
      <c r="N486" s="253">
        <f>N490+N491+N595</f>
        <v>24297</v>
      </c>
      <c r="O486" s="253">
        <f>O490+O491+O595</f>
        <v>7192</v>
      </c>
      <c r="P486" s="253">
        <f>P490+P491+P595</f>
        <v>0</v>
      </c>
      <c r="Q486" s="253">
        <f t="shared" ref="Q486:Q549" si="590">R486+S486+T486</f>
        <v>31489</v>
      </c>
      <c r="R486" s="253">
        <f>R490+R491+R595</f>
        <v>24297</v>
      </c>
      <c r="S486" s="253">
        <f>S490+S491+S595</f>
        <v>7192</v>
      </c>
      <c r="T486" s="253">
        <f>T490+T491+T595</f>
        <v>0</v>
      </c>
    </row>
    <row r="487" spans="1:20" s="363" customFormat="1" ht="24" customHeight="1">
      <c r="A487" s="263"/>
      <c r="B487" s="364" t="s">
        <v>354</v>
      </c>
      <c r="C487" s="267" t="s">
        <v>354</v>
      </c>
      <c r="D487" s="254" t="s">
        <v>27</v>
      </c>
      <c r="E487" s="358">
        <f t="shared" si="587"/>
        <v>2011</v>
      </c>
      <c r="F487" s="358">
        <f t="shared" ref="F487:H487" si="591">F488+F489</f>
        <v>1534</v>
      </c>
      <c r="G487" s="358">
        <f t="shared" si="591"/>
        <v>477</v>
      </c>
      <c r="H487" s="358">
        <f t="shared" si="591"/>
        <v>0</v>
      </c>
      <c r="I487" s="358">
        <f t="shared" si="588"/>
        <v>2011</v>
      </c>
      <c r="J487" s="358">
        <f t="shared" ref="J487:L487" si="592">J488+J489</f>
        <v>1534</v>
      </c>
      <c r="K487" s="358">
        <f t="shared" si="592"/>
        <v>477</v>
      </c>
      <c r="L487" s="358">
        <f t="shared" si="592"/>
        <v>0</v>
      </c>
      <c r="M487" s="358">
        <f t="shared" si="589"/>
        <v>2011</v>
      </c>
      <c r="N487" s="358">
        <f t="shared" ref="N487:P487" si="593">N488+N489</f>
        <v>1534</v>
      </c>
      <c r="O487" s="358">
        <f t="shared" si="593"/>
        <v>477</v>
      </c>
      <c r="P487" s="358">
        <f t="shared" si="593"/>
        <v>0</v>
      </c>
      <c r="Q487" s="358">
        <f t="shared" si="590"/>
        <v>2011</v>
      </c>
      <c r="R487" s="358">
        <f t="shared" ref="R487:T487" si="594">R488+R489</f>
        <v>1534</v>
      </c>
      <c r="S487" s="358">
        <f t="shared" si="594"/>
        <v>477</v>
      </c>
      <c r="T487" s="358">
        <f t="shared" si="594"/>
        <v>0</v>
      </c>
    </row>
    <row r="488" spans="1:20" s="363" customFormat="1" ht="24" customHeight="1">
      <c r="A488" s="263"/>
      <c r="B488" s="364" t="s">
        <v>354</v>
      </c>
      <c r="C488" s="267" t="s">
        <v>354</v>
      </c>
      <c r="D488" s="254" t="s">
        <v>17</v>
      </c>
      <c r="E488" s="358">
        <f t="shared" si="587"/>
        <v>1439</v>
      </c>
      <c r="F488" s="358">
        <f t="shared" ref="F488:H489" si="595">F493+F597</f>
        <v>1342</v>
      </c>
      <c r="G488" s="358">
        <f t="shared" si="595"/>
        <v>97</v>
      </c>
      <c r="H488" s="358">
        <f t="shared" si="595"/>
        <v>0</v>
      </c>
      <c r="I488" s="358">
        <f t="shared" si="588"/>
        <v>1439</v>
      </c>
      <c r="J488" s="358">
        <f t="shared" ref="J488:L489" si="596">J493+J597</f>
        <v>1342</v>
      </c>
      <c r="K488" s="358">
        <f t="shared" si="596"/>
        <v>97</v>
      </c>
      <c r="L488" s="358">
        <f t="shared" si="596"/>
        <v>0</v>
      </c>
      <c r="M488" s="358">
        <f t="shared" si="589"/>
        <v>1439</v>
      </c>
      <c r="N488" s="358">
        <f t="shared" ref="N488:P489" si="597">N493+N597</f>
        <v>1342</v>
      </c>
      <c r="O488" s="358">
        <f t="shared" si="597"/>
        <v>97</v>
      </c>
      <c r="P488" s="358">
        <f t="shared" si="597"/>
        <v>0</v>
      </c>
      <c r="Q488" s="358">
        <f t="shared" si="590"/>
        <v>1439</v>
      </c>
      <c r="R488" s="358">
        <f t="shared" ref="R488:T489" si="598">R493+R597</f>
        <v>1342</v>
      </c>
      <c r="S488" s="358">
        <f t="shared" si="598"/>
        <v>97</v>
      </c>
      <c r="T488" s="358">
        <f t="shared" si="598"/>
        <v>0</v>
      </c>
    </row>
    <row r="489" spans="1:20" s="363" customFormat="1" ht="24" customHeight="1">
      <c r="A489" s="263"/>
      <c r="B489" s="364" t="s">
        <v>354</v>
      </c>
      <c r="C489" s="267" t="s">
        <v>354</v>
      </c>
      <c r="D489" s="254" t="s">
        <v>18</v>
      </c>
      <c r="E489" s="358">
        <f t="shared" si="587"/>
        <v>572</v>
      </c>
      <c r="F489" s="358">
        <f t="shared" si="595"/>
        <v>192</v>
      </c>
      <c r="G489" s="358">
        <f t="shared" si="595"/>
        <v>380</v>
      </c>
      <c r="H489" s="358">
        <f t="shared" si="595"/>
        <v>0</v>
      </c>
      <c r="I489" s="358">
        <f t="shared" si="588"/>
        <v>572</v>
      </c>
      <c r="J489" s="358">
        <f t="shared" si="596"/>
        <v>192</v>
      </c>
      <c r="K489" s="358">
        <f t="shared" si="596"/>
        <v>380</v>
      </c>
      <c r="L489" s="358">
        <f t="shared" si="596"/>
        <v>0</v>
      </c>
      <c r="M489" s="358">
        <f t="shared" si="589"/>
        <v>572</v>
      </c>
      <c r="N489" s="358">
        <f t="shared" si="597"/>
        <v>192</v>
      </c>
      <c r="O489" s="358">
        <f t="shared" si="597"/>
        <v>380</v>
      </c>
      <c r="P489" s="358">
        <f t="shared" si="597"/>
        <v>0</v>
      </c>
      <c r="Q489" s="358">
        <f t="shared" si="590"/>
        <v>572</v>
      </c>
      <c r="R489" s="358">
        <f t="shared" si="598"/>
        <v>192</v>
      </c>
      <c r="S489" s="358">
        <f t="shared" si="598"/>
        <v>380</v>
      </c>
      <c r="T489" s="358">
        <f t="shared" si="598"/>
        <v>0</v>
      </c>
    </row>
    <row r="490" spans="1:20" s="363" customFormat="1" ht="33" customHeight="1">
      <c r="A490" s="263"/>
      <c r="B490" s="255" t="s">
        <v>483</v>
      </c>
      <c r="C490" s="255">
        <v>11.1</v>
      </c>
      <c r="D490" s="256" t="s">
        <v>739</v>
      </c>
      <c r="E490" s="257">
        <f t="shared" si="587"/>
        <v>303</v>
      </c>
      <c r="F490" s="255">
        <f>355-12-40</f>
        <v>303</v>
      </c>
      <c r="G490" s="255"/>
      <c r="H490" s="256"/>
      <c r="I490" s="257">
        <f t="shared" si="588"/>
        <v>303</v>
      </c>
      <c r="J490" s="255">
        <f>355-12-40</f>
        <v>303</v>
      </c>
      <c r="K490" s="255"/>
      <c r="L490" s="256"/>
      <c r="M490" s="257">
        <f t="shared" si="589"/>
        <v>303</v>
      </c>
      <c r="N490" s="255">
        <f>355-12-40</f>
        <v>303</v>
      </c>
      <c r="O490" s="255"/>
      <c r="P490" s="256"/>
      <c r="Q490" s="257">
        <f t="shared" si="590"/>
        <v>303</v>
      </c>
      <c r="R490" s="255">
        <f>355-12-40</f>
        <v>303</v>
      </c>
      <c r="S490" s="255"/>
      <c r="T490" s="256"/>
    </row>
    <row r="491" spans="1:20" s="363" customFormat="1" ht="36" customHeight="1">
      <c r="A491" s="263"/>
      <c r="B491" s="255" t="s">
        <v>484</v>
      </c>
      <c r="C491" s="255">
        <v>11.2</v>
      </c>
      <c r="D491" s="256" t="s">
        <v>740</v>
      </c>
      <c r="E491" s="257">
        <f t="shared" si="587"/>
        <v>26616</v>
      </c>
      <c r="F491" s="257">
        <f>F495+F499+F503+F507+F511+F515+F519+F523+F527+F531+F535+F539+F543+F547+F551+F555+F559+F563+F567+F571+F575+F579+F583+F587+F591</f>
        <v>22424</v>
      </c>
      <c r="G491" s="257">
        <f t="shared" ref="G491:H491" si="599">G495+G499+G503+G507+G511+G515+G519+G523+G527+G531+G535+G539+G543+G547+G551+G555+G559+G563+G567+G571+G575+G579+G583+G587+G591</f>
        <v>4192</v>
      </c>
      <c r="H491" s="257">
        <f t="shared" si="599"/>
        <v>0</v>
      </c>
      <c r="I491" s="257">
        <f t="shared" si="588"/>
        <v>17899</v>
      </c>
      <c r="J491" s="257">
        <f>J495+J499+J503+J507+J511+J515+J519+J523+J527+J531+J535+J539+J543+J547+J551+J555+J559+J563+J567+J571+J575+J579+J583+J587+J591</f>
        <v>13707</v>
      </c>
      <c r="K491" s="257">
        <f t="shared" ref="K491:L491" si="600">K495+K499+K503+K507+K511+K515+K519+K523+K527+K531+K535+K539+K543+K547+K551+K555+K559+K563+K567+K571+K575+K579+K583+K587+K591</f>
        <v>4192</v>
      </c>
      <c r="L491" s="257">
        <f t="shared" si="600"/>
        <v>0</v>
      </c>
      <c r="M491" s="257">
        <f t="shared" si="589"/>
        <v>17899</v>
      </c>
      <c r="N491" s="257">
        <f>N495+N499+N503+N507+N511+N515+N519+N523+N527+N531+N535+N539+N543+N547+N551+N555+N559+N563+N567+N571+N575+N579+N583+N587+N591</f>
        <v>13707</v>
      </c>
      <c r="O491" s="257">
        <f t="shared" ref="O491:P491" si="601">O495+O499+O503+O507+O511+O515+O519+O523+O527+O531+O535+O539+O543+O547+O551+O555+O559+O563+O567+O571+O575+O579+O583+O587+O591</f>
        <v>4192</v>
      </c>
      <c r="P491" s="257">
        <f t="shared" si="601"/>
        <v>0</v>
      </c>
      <c r="Q491" s="257">
        <f t="shared" si="590"/>
        <v>17899</v>
      </c>
      <c r="R491" s="257">
        <f>R495+R499+R503+R507+R511+R515+R519+R523+R527+R531+R535+R539+R543+R547+R551+R555+R559+R563+R567+R571+R575+R579+R583+R587+R591</f>
        <v>13707</v>
      </c>
      <c r="S491" s="257">
        <f t="shared" ref="S491:T491" si="602">S495+S499+S503+S507+S511+S515+S519+S523+S527+S531+S535+S539+S543+S547+S551+S555+S559+S563+S567+S571+S575+S579+S583+S587+S591</f>
        <v>4192</v>
      </c>
      <c r="T491" s="257">
        <f t="shared" si="602"/>
        <v>0</v>
      </c>
    </row>
    <row r="492" spans="1:20" s="363" customFormat="1" ht="24" customHeight="1">
      <c r="A492" s="263"/>
      <c r="B492" s="365" t="s">
        <v>354</v>
      </c>
      <c r="C492" s="255" t="s">
        <v>354</v>
      </c>
      <c r="D492" s="258" t="s">
        <v>16</v>
      </c>
      <c r="E492" s="359">
        <f t="shared" si="587"/>
        <v>1631</v>
      </c>
      <c r="F492" s="359">
        <f t="shared" ref="F492:H492" si="603">F493+F494</f>
        <v>1246</v>
      </c>
      <c r="G492" s="359">
        <f t="shared" si="603"/>
        <v>385</v>
      </c>
      <c r="H492" s="359">
        <f t="shared" si="603"/>
        <v>0</v>
      </c>
      <c r="I492" s="359">
        <f t="shared" si="588"/>
        <v>1631</v>
      </c>
      <c r="J492" s="359">
        <f t="shared" ref="J492:L492" si="604">J493+J494</f>
        <v>1246</v>
      </c>
      <c r="K492" s="359">
        <f t="shared" si="604"/>
        <v>385</v>
      </c>
      <c r="L492" s="359">
        <f t="shared" si="604"/>
        <v>0</v>
      </c>
      <c r="M492" s="359">
        <f t="shared" si="589"/>
        <v>1631</v>
      </c>
      <c r="N492" s="359">
        <f t="shared" ref="N492:P492" si="605">N493+N494</f>
        <v>1246</v>
      </c>
      <c r="O492" s="359">
        <f t="shared" si="605"/>
        <v>385</v>
      </c>
      <c r="P492" s="359">
        <f t="shared" si="605"/>
        <v>0</v>
      </c>
      <c r="Q492" s="359">
        <f t="shared" si="590"/>
        <v>1631</v>
      </c>
      <c r="R492" s="359">
        <f t="shared" ref="R492:T492" si="606">R493+R494</f>
        <v>1246</v>
      </c>
      <c r="S492" s="359">
        <f t="shared" si="606"/>
        <v>385</v>
      </c>
      <c r="T492" s="359">
        <f t="shared" si="606"/>
        <v>0</v>
      </c>
    </row>
    <row r="493" spans="1:20" s="363" customFormat="1" ht="24" customHeight="1">
      <c r="A493" s="263"/>
      <c r="B493" s="365" t="s">
        <v>354</v>
      </c>
      <c r="C493" s="255" t="s">
        <v>354</v>
      </c>
      <c r="D493" s="258" t="s">
        <v>17</v>
      </c>
      <c r="E493" s="359">
        <f t="shared" si="587"/>
        <v>1201</v>
      </c>
      <c r="F493" s="359">
        <f>F497+F501+F505+F509+F513+F517+F521+F525+F529+F533+F537+F541+F545+F549+F553+F557+F561+F565+F569+F573+F577+F581+F585+F589+F593</f>
        <v>1104</v>
      </c>
      <c r="G493" s="359">
        <f t="shared" ref="G493:H494" si="607">G497+G501+G505+G509+G513+G517+G521+G525+G529+G533+G537+G541+G545+G549+G553+G557+G561+G565+G569+G573+G577+G581+G585+G589+G593</f>
        <v>97</v>
      </c>
      <c r="H493" s="359">
        <f t="shared" si="607"/>
        <v>0</v>
      </c>
      <c r="I493" s="359">
        <f t="shared" si="588"/>
        <v>1201</v>
      </c>
      <c r="J493" s="359">
        <f>J497+J501+J505+J509+J513+J517+J521+J525+J529+J533+J537+J541+J545+J549+J553+J557+J561+J565+J569+J573+J577+J581+J585+J589+J593</f>
        <v>1104</v>
      </c>
      <c r="K493" s="359">
        <f t="shared" ref="K493:L494" si="608">K497+K501+K505+K509+K513+K517+K521+K525+K529+K533+K537+K541+K545+K549+K553+K557+K561+K565+K569+K573+K577+K581+K585+K589+K593</f>
        <v>97</v>
      </c>
      <c r="L493" s="359">
        <f t="shared" si="608"/>
        <v>0</v>
      </c>
      <c r="M493" s="359">
        <f t="shared" si="589"/>
        <v>1201</v>
      </c>
      <c r="N493" s="359">
        <f>N497+N501+N505+N509+N513+N517+N521+N525+N529+N533+N537+N541+N545+N549+N553+N557+N561+N565+N569+N573+N577+N581+N585+N589+N593</f>
        <v>1104</v>
      </c>
      <c r="O493" s="359">
        <f t="shared" ref="O493:P494" si="609">O497+O501+O505+O509+O513+O517+O521+O525+O529+O533+O537+O541+O545+O549+O553+O557+O561+O565+O569+O573+O577+O581+O585+O589+O593</f>
        <v>97</v>
      </c>
      <c r="P493" s="359">
        <f t="shared" si="609"/>
        <v>0</v>
      </c>
      <c r="Q493" s="359">
        <f t="shared" si="590"/>
        <v>1201</v>
      </c>
      <c r="R493" s="359">
        <f>R497+R501+R505+R509+R513+R517+R521+R525+R529+R533+R537+R541+R545+R549+R553+R557+R561+R565+R569+R573+R577+R581+R585+R589+R593</f>
        <v>1104</v>
      </c>
      <c r="S493" s="359">
        <f t="shared" ref="S493:T494" si="610">S497+S501+S505+S509+S513+S517+S521+S525+S529+S533+S537+S541+S545+S549+S553+S557+S561+S565+S569+S573+S577+S581+S585+S589+S593</f>
        <v>97</v>
      </c>
      <c r="T493" s="359">
        <f t="shared" si="610"/>
        <v>0</v>
      </c>
    </row>
    <row r="494" spans="1:20" s="363" customFormat="1" ht="24" customHeight="1">
      <c r="A494" s="263"/>
      <c r="B494" s="365" t="s">
        <v>354</v>
      </c>
      <c r="C494" s="255" t="s">
        <v>354</v>
      </c>
      <c r="D494" s="258" t="s">
        <v>18</v>
      </c>
      <c r="E494" s="359">
        <f t="shared" si="587"/>
        <v>430</v>
      </c>
      <c r="F494" s="359">
        <f>F498+F502+F506+F510+F514+F518+F522+F526+F530+F534+F538+F542+F546+F550+F554+F558+F562+F566+F570+F574+F578+F582+F586+F590+F594</f>
        <v>142</v>
      </c>
      <c r="G494" s="359">
        <f t="shared" si="607"/>
        <v>288</v>
      </c>
      <c r="H494" s="359">
        <f t="shared" si="607"/>
        <v>0</v>
      </c>
      <c r="I494" s="359">
        <f t="shared" si="588"/>
        <v>430</v>
      </c>
      <c r="J494" s="359">
        <f>J498+J502+J506+J510+J514+J518+J522+J526+J530+J534+J538+J542+J546+J550+J554+J558+J562+J566+J570+J574+J578+J582+J586+J590+J594</f>
        <v>142</v>
      </c>
      <c r="K494" s="359">
        <f t="shared" si="608"/>
        <v>288</v>
      </c>
      <c r="L494" s="359">
        <f t="shared" si="608"/>
        <v>0</v>
      </c>
      <c r="M494" s="359">
        <f t="shared" si="589"/>
        <v>430</v>
      </c>
      <c r="N494" s="359">
        <f>N498+N502+N506+N510+N514+N518+N522+N526+N530+N534+N538+N542+N546+N550+N554+N558+N562+N566+N570+N574+N578+N582+N586+N590+N594</f>
        <v>142</v>
      </c>
      <c r="O494" s="359">
        <f t="shared" si="609"/>
        <v>288</v>
      </c>
      <c r="P494" s="359">
        <f t="shared" si="609"/>
        <v>0</v>
      </c>
      <c r="Q494" s="359">
        <f t="shared" si="590"/>
        <v>430</v>
      </c>
      <c r="R494" s="359">
        <f>R498+R502+R506+R510+R514+R518+R522+R526+R530+R534+R538+R542+R546+R550+R554+R558+R562+R566+R570+R574+R578+R582+R586+R590+R594</f>
        <v>142</v>
      </c>
      <c r="S494" s="359">
        <f t="shared" si="610"/>
        <v>288</v>
      </c>
      <c r="T494" s="359">
        <f t="shared" si="610"/>
        <v>0</v>
      </c>
    </row>
    <row r="495" spans="1:20" s="363" customFormat="1" ht="35.25" customHeight="1">
      <c r="A495" s="263"/>
      <c r="B495" s="255" t="s">
        <v>485</v>
      </c>
      <c r="C495" s="255" t="s">
        <v>691</v>
      </c>
      <c r="D495" s="256" t="s">
        <v>486</v>
      </c>
      <c r="E495" s="257">
        <f t="shared" si="587"/>
        <v>18235</v>
      </c>
      <c r="F495" s="257">
        <f>5760+70+10205</f>
        <v>16035</v>
      </c>
      <c r="G495" s="257">
        <v>2200</v>
      </c>
      <c r="H495" s="257"/>
      <c r="I495" s="257">
        <f t="shared" si="588"/>
        <v>12563</v>
      </c>
      <c r="J495" s="257">
        <f>5760+70+4533</f>
        <v>10363</v>
      </c>
      <c r="K495" s="257">
        <v>2200</v>
      </c>
      <c r="L495" s="257"/>
      <c r="M495" s="257">
        <f t="shared" si="589"/>
        <v>12563</v>
      </c>
      <c r="N495" s="257">
        <f>5760+70+4533</f>
        <v>10363</v>
      </c>
      <c r="O495" s="257">
        <v>2200</v>
      </c>
      <c r="P495" s="257"/>
      <c r="Q495" s="257">
        <f t="shared" si="590"/>
        <v>12563</v>
      </c>
      <c r="R495" s="257">
        <f>5760+70+4533</f>
        <v>10363</v>
      </c>
      <c r="S495" s="257">
        <v>2200</v>
      </c>
      <c r="T495" s="257"/>
    </row>
    <row r="496" spans="1:20" s="363" customFormat="1" ht="24" customHeight="1">
      <c r="A496" s="263"/>
      <c r="B496" s="365" t="s">
        <v>354</v>
      </c>
      <c r="C496" s="255" t="s">
        <v>354</v>
      </c>
      <c r="D496" s="258" t="s">
        <v>16</v>
      </c>
      <c r="E496" s="359">
        <f t="shared" si="587"/>
        <v>971</v>
      </c>
      <c r="F496" s="359">
        <f t="shared" ref="F496:H496" si="611">F497+F498</f>
        <v>677</v>
      </c>
      <c r="G496" s="359">
        <f t="shared" si="611"/>
        <v>294</v>
      </c>
      <c r="H496" s="359">
        <f t="shared" si="611"/>
        <v>0</v>
      </c>
      <c r="I496" s="359">
        <f t="shared" si="588"/>
        <v>971</v>
      </c>
      <c r="J496" s="359">
        <f t="shared" ref="J496:L496" si="612">J497+J498</f>
        <v>677</v>
      </c>
      <c r="K496" s="359">
        <f t="shared" si="612"/>
        <v>294</v>
      </c>
      <c r="L496" s="359">
        <f t="shared" si="612"/>
        <v>0</v>
      </c>
      <c r="M496" s="359">
        <f t="shared" si="589"/>
        <v>971</v>
      </c>
      <c r="N496" s="359">
        <f t="shared" ref="N496:P496" si="613">N497+N498</f>
        <v>677</v>
      </c>
      <c r="O496" s="359">
        <f t="shared" si="613"/>
        <v>294</v>
      </c>
      <c r="P496" s="359">
        <f t="shared" si="613"/>
        <v>0</v>
      </c>
      <c r="Q496" s="359">
        <f t="shared" si="590"/>
        <v>971</v>
      </c>
      <c r="R496" s="359">
        <f t="shared" ref="R496:T496" si="614">R497+R498</f>
        <v>677</v>
      </c>
      <c r="S496" s="359">
        <f t="shared" si="614"/>
        <v>294</v>
      </c>
      <c r="T496" s="359">
        <f t="shared" si="614"/>
        <v>0</v>
      </c>
    </row>
    <row r="497" spans="1:20" s="363" customFormat="1" ht="24" customHeight="1">
      <c r="A497" s="263"/>
      <c r="B497" s="365" t="s">
        <v>354</v>
      </c>
      <c r="C497" s="255" t="s">
        <v>354</v>
      </c>
      <c r="D497" s="258" t="s">
        <v>17</v>
      </c>
      <c r="E497" s="359">
        <f t="shared" si="587"/>
        <v>715</v>
      </c>
      <c r="F497" s="359">
        <f>650+5+10</f>
        <v>665</v>
      </c>
      <c r="G497" s="359">
        <v>50</v>
      </c>
      <c r="H497" s="359"/>
      <c r="I497" s="359">
        <f t="shared" si="588"/>
        <v>715</v>
      </c>
      <c r="J497" s="359">
        <f>650+5+10</f>
        <v>665</v>
      </c>
      <c r="K497" s="359">
        <v>50</v>
      </c>
      <c r="L497" s="359"/>
      <c r="M497" s="359">
        <f t="shared" si="589"/>
        <v>715</v>
      </c>
      <c r="N497" s="359">
        <f>650+5+10</f>
        <v>665</v>
      </c>
      <c r="O497" s="359">
        <v>50</v>
      </c>
      <c r="P497" s="359"/>
      <c r="Q497" s="359">
        <f t="shared" si="590"/>
        <v>715</v>
      </c>
      <c r="R497" s="359">
        <f>650+5+10</f>
        <v>665</v>
      </c>
      <c r="S497" s="359">
        <v>50</v>
      </c>
      <c r="T497" s="359"/>
    </row>
    <row r="498" spans="1:20" s="363" customFormat="1" ht="24" customHeight="1">
      <c r="A498" s="263"/>
      <c r="B498" s="365" t="s">
        <v>354</v>
      </c>
      <c r="C498" s="255" t="s">
        <v>354</v>
      </c>
      <c r="D498" s="258" t="s">
        <v>18</v>
      </c>
      <c r="E498" s="359">
        <f t="shared" si="587"/>
        <v>256</v>
      </c>
      <c r="F498" s="359">
        <v>12</v>
      </c>
      <c r="G498" s="359">
        <v>244</v>
      </c>
      <c r="H498" s="359"/>
      <c r="I498" s="359">
        <f t="shared" si="588"/>
        <v>256</v>
      </c>
      <c r="J498" s="359">
        <v>12</v>
      </c>
      <c r="K498" s="359">
        <v>244</v>
      </c>
      <c r="L498" s="359"/>
      <c r="M498" s="359">
        <f t="shared" si="589"/>
        <v>256</v>
      </c>
      <c r="N498" s="359">
        <v>12</v>
      </c>
      <c r="O498" s="359">
        <v>244</v>
      </c>
      <c r="P498" s="359"/>
      <c r="Q498" s="359">
        <f t="shared" si="590"/>
        <v>256</v>
      </c>
      <c r="R498" s="359">
        <v>12</v>
      </c>
      <c r="S498" s="359">
        <v>244</v>
      </c>
      <c r="T498" s="359"/>
    </row>
    <row r="499" spans="1:20" s="363" customFormat="1" ht="54.75" customHeight="1">
      <c r="A499" s="263"/>
      <c r="B499" s="255" t="s">
        <v>487</v>
      </c>
      <c r="C499" s="255" t="s">
        <v>692</v>
      </c>
      <c r="D499" s="256" t="s">
        <v>488</v>
      </c>
      <c r="E499" s="257">
        <f t="shared" si="587"/>
        <v>380</v>
      </c>
      <c r="F499" s="257">
        <v>320</v>
      </c>
      <c r="G499" s="257">
        <v>60</v>
      </c>
      <c r="H499" s="257"/>
      <c r="I499" s="257">
        <f t="shared" si="588"/>
        <v>380</v>
      </c>
      <c r="J499" s="257">
        <v>320</v>
      </c>
      <c r="K499" s="257">
        <v>60</v>
      </c>
      <c r="L499" s="257"/>
      <c r="M499" s="257">
        <f t="shared" si="589"/>
        <v>380</v>
      </c>
      <c r="N499" s="257">
        <v>320</v>
      </c>
      <c r="O499" s="257">
        <v>60</v>
      </c>
      <c r="P499" s="257"/>
      <c r="Q499" s="257">
        <f t="shared" si="590"/>
        <v>380</v>
      </c>
      <c r="R499" s="257">
        <v>320</v>
      </c>
      <c r="S499" s="257">
        <v>60</v>
      </c>
      <c r="T499" s="257"/>
    </row>
    <row r="500" spans="1:20" s="363" customFormat="1" ht="24" customHeight="1">
      <c r="A500" s="263"/>
      <c r="B500" s="365" t="s">
        <v>354</v>
      </c>
      <c r="C500" s="255" t="s">
        <v>354</v>
      </c>
      <c r="D500" s="258" t="s">
        <v>16</v>
      </c>
      <c r="E500" s="359">
        <f t="shared" si="587"/>
        <v>46</v>
      </c>
      <c r="F500" s="359">
        <f t="shared" ref="F500:H500" si="615">F501+F502</f>
        <v>46</v>
      </c>
      <c r="G500" s="359">
        <f t="shared" si="615"/>
        <v>0</v>
      </c>
      <c r="H500" s="359">
        <f t="shared" si="615"/>
        <v>0</v>
      </c>
      <c r="I500" s="359">
        <f t="shared" si="588"/>
        <v>46</v>
      </c>
      <c r="J500" s="359">
        <f t="shared" ref="J500:L500" si="616">J501+J502</f>
        <v>46</v>
      </c>
      <c r="K500" s="359">
        <f t="shared" si="616"/>
        <v>0</v>
      </c>
      <c r="L500" s="359">
        <f t="shared" si="616"/>
        <v>0</v>
      </c>
      <c r="M500" s="359">
        <f t="shared" si="589"/>
        <v>46</v>
      </c>
      <c r="N500" s="359">
        <f t="shared" ref="N500:P500" si="617">N501+N502</f>
        <v>46</v>
      </c>
      <c r="O500" s="359">
        <f t="shared" si="617"/>
        <v>0</v>
      </c>
      <c r="P500" s="359">
        <f t="shared" si="617"/>
        <v>0</v>
      </c>
      <c r="Q500" s="359">
        <f t="shared" si="590"/>
        <v>46</v>
      </c>
      <c r="R500" s="359">
        <f t="shared" ref="R500:T500" si="618">R501+R502</f>
        <v>46</v>
      </c>
      <c r="S500" s="359">
        <f t="shared" si="618"/>
        <v>0</v>
      </c>
      <c r="T500" s="359">
        <f t="shared" si="618"/>
        <v>0</v>
      </c>
    </row>
    <row r="501" spans="1:20" s="363" customFormat="1" ht="24" customHeight="1">
      <c r="A501" s="263"/>
      <c r="B501" s="365" t="s">
        <v>354</v>
      </c>
      <c r="C501" s="255" t="s">
        <v>354</v>
      </c>
      <c r="D501" s="258" t="s">
        <v>17</v>
      </c>
      <c r="E501" s="359">
        <f t="shared" si="587"/>
        <v>31</v>
      </c>
      <c r="F501" s="359">
        <v>31</v>
      </c>
      <c r="G501" s="359">
        <v>0</v>
      </c>
      <c r="H501" s="359"/>
      <c r="I501" s="359">
        <f t="shared" si="588"/>
        <v>31</v>
      </c>
      <c r="J501" s="359">
        <v>31</v>
      </c>
      <c r="K501" s="359">
        <v>0</v>
      </c>
      <c r="L501" s="359"/>
      <c r="M501" s="359">
        <f t="shared" si="589"/>
        <v>31</v>
      </c>
      <c r="N501" s="359">
        <v>31</v>
      </c>
      <c r="O501" s="359">
        <v>0</v>
      </c>
      <c r="P501" s="359"/>
      <c r="Q501" s="359">
        <f t="shared" si="590"/>
        <v>31</v>
      </c>
      <c r="R501" s="359">
        <v>31</v>
      </c>
      <c r="S501" s="359">
        <v>0</v>
      </c>
      <c r="T501" s="359"/>
    </row>
    <row r="502" spans="1:20" s="363" customFormat="1" ht="24" customHeight="1">
      <c r="A502" s="263"/>
      <c r="B502" s="365" t="s">
        <v>354</v>
      </c>
      <c r="C502" s="255" t="s">
        <v>354</v>
      </c>
      <c r="D502" s="258" t="s">
        <v>18</v>
      </c>
      <c r="E502" s="359">
        <f t="shared" si="587"/>
        <v>15</v>
      </c>
      <c r="F502" s="359">
        <v>15</v>
      </c>
      <c r="G502" s="359">
        <v>0</v>
      </c>
      <c r="H502" s="359"/>
      <c r="I502" s="359">
        <f t="shared" si="588"/>
        <v>15</v>
      </c>
      <c r="J502" s="359">
        <v>15</v>
      </c>
      <c r="K502" s="359">
        <v>0</v>
      </c>
      <c r="L502" s="359"/>
      <c r="M502" s="359">
        <f t="shared" si="589"/>
        <v>15</v>
      </c>
      <c r="N502" s="359">
        <v>15</v>
      </c>
      <c r="O502" s="359">
        <v>0</v>
      </c>
      <c r="P502" s="359"/>
      <c r="Q502" s="359">
        <f t="shared" si="590"/>
        <v>15</v>
      </c>
      <c r="R502" s="359">
        <v>15</v>
      </c>
      <c r="S502" s="359">
        <v>0</v>
      </c>
      <c r="T502" s="359"/>
    </row>
    <row r="503" spans="1:20" s="363" customFormat="1" ht="38.25" customHeight="1">
      <c r="A503" s="263"/>
      <c r="B503" s="255" t="s">
        <v>489</v>
      </c>
      <c r="C503" s="255" t="s">
        <v>693</v>
      </c>
      <c r="D503" s="256" t="s">
        <v>490</v>
      </c>
      <c r="E503" s="257">
        <f t="shared" si="587"/>
        <v>66</v>
      </c>
      <c r="F503" s="257">
        <v>60</v>
      </c>
      <c r="G503" s="257">
        <v>6</v>
      </c>
      <c r="H503" s="257"/>
      <c r="I503" s="257">
        <f t="shared" si="588"/>
        <v>66</v>
      </c>
      <c r="J503" s="257">
        <v>60</v>
      </c>
      <c r="K503" s="257">
        <v>6</v>
      </c>
      <c r="L503" s="257"/>
      <c r="M503" s="257">
        <f t="shared" si="589"/>
        <v>66</v>
      </c>
      <c r="N503" s="257">
        <v>60</v>
      </c>
      <c r="O503" s="257">
        <v>6</v>
      </c>
      <c r="P503" s="257"/>
      <c r="Q503" s="257">
        <f t="shared" si="590"/>
        <v>66</v>
      </c>
      <c r="R503" s="257">
        <v>60</v>
      </c>
      <c r="S503" s="257">
        <v>6</v>
      </c>
      <c r="T503" s="257"/>
    </row>
    <row r="504" spans="1:20" s="363" customFormat="1" ht="24" customHeight="1">
      <c r="A504" s="263"/>
      <c r="B504" s="365" t="s">
        <v>354</v>
      </c>
      <c r="C504" s="255" t="s">
        <v>354</v>
      </c>
      <c r="D504" s="258" t="s">
        <v>16</v>
      </c>
      <c r="E504" s="359">
        <f t="shared" si="587"/>
        <v>10</v>
      </c>
      <c r="F504" s="359">
        <f t="shared" ref="F504:H504" si="619">F505+F506</f>
        <v>10</v>
      </c>
      <c r="G504" s="359">
        <f t="shared" si="619"/>
        <v>0</v>
      </c>
      <c r="H504" s="359">
        <f t="shared" si="619"/>
        <v>0</v>
      </c>
      <c r="I504" s="359">
        <f t="shared" si="588"/>
        <v>10</v>
      </c>
      <c r="J504" s="359">
        <f t="shared" ref="J504:L504" si="620">J505+J506</f>
        <v>10</v>
      </c>
      <c r="K504" s="359">
        <f t="shared" si="620"/>
        <v>0</v>
      </c>
      <c r="L504" s="359">
        <f t="shared" si="620"/>
        <v>0</v>
      </c>
      <c r="M504" s="359">
        <f t="shared" si="589"/>
        <v>10</v>
      </c>
      <c r="N504" s="359">
        <f t="shared" ref="N504:P504" si="621">N505+N506</f>
        <v>10</v>
      </c>
      <c r="O504" s="359">
        <f t="shared" si="621"/>
        <v>0</v>
      </c>
      <c r="P504" s="359">
        <f t="shared" si="621"/>
        <v>0</v>
      </c>
      <c r="Q504" s="359">
        <f t="shared" si="590"/>
        <v>10</v>
      </c>
      <c r="R504" s="359">
        <f t="shared" ref="R504:T504" si="622">R505+R506</f>
        <v>10</v>
      </c>
      <c r="S504" s="359">
        <f t="shared" si="622"/>
        <v>0</v>
      </c>
      <c r="T504" s="359">
        <f t="shared" si="622"/>
        <v>0</v>
      </c>
    </row>
    <row r="505" spans="1:20" s="363" customFormat="1" ht="24" customHeight="1">
      <c r="A505" s="263"/>
      <c r="B505" s="365" t="s">
        <v>354</v>
      </c>
      <c r="C505" s="255" t="s">
        <v>354</v>
      </c>
      <c r="D505" s="258" t="s">
        <v>17</v>
      </c>
      <c r="E505" s="359">
        <f t="shared" si="587"/>
        <v>9</v>
      </c>
      <c r="F505" s="359">
        <v>9</v>
      </c>
      <c r="G505" s="359">
        <v>0</v>
      </c>
      <c r="H505" s="359"/>
      <c r="I505" s="359">
        <f t="shared" si="588"/>
        <v>9</v>
      </c>
      <c r="J505" s="359">
        <v>9</v>
      </c>
      <c r="K505" s="359">
        <v>0</v>
      </c>
      <c r="L505" s="359"/>
      <c r="M505" s="359">
        <f t="shared" si="589"/>
        <v>9</v>
      </c>
      <c r="N505" s="359">
        <v>9</v>
      </c>
      <c r="O505" s="359">
        <v>0</v>
      </c>
      <c r="P505" s="359"/>
      <c r="Q505" s="359">
        <f t="shared" si="590"/>
        <v>9</v>
      </c>
      <c r="R505" s="359">
        <v>9</v>
      </c>
      <c r="S505" s="359">
        <v>0</v>
      </c>
      <c r="T505" s="359"/>
    </row>
    <row r="506" spans="1:20" s="363" customFormat="1" ht="24" customHeight="1">
      <c r="A506" s="263"/>
      <c r="B506" s="365" t="s">
        <v>354</v>
      </c>
      <c r="C506" s="255" t="s">
        <v>354</v>
      </c>
      <c r="D506" s="258" t="s">
        <v>18</v>
      </c>
      <c r="E506" s="359">
        <f t="shared" si="587"/>
        <v>1</v>
      </c>
      <c r="F506" s="359">
        <v>1</v>
      </c>
      <c r="G506" s="359">
        <v>0</v>
      </c>
      <c r="H506" s="359"/>
      <c r="I506" s="359">
        <f t="shared" si="588"/>
        <v>1</v>
      </c>
      <c r="J506" s="359">
        <v>1</v>
      </c>
      <c r="K506" s="359">
        <v>0</v>
      </c>
      <c r="L506" s="359"/>
      <c r="M506" s="359">
        <f t="shared" si="589"/>
        <v>1</v>
      </c>
      <c r="N506" s="359">
        <v>1</v>
      </c>
      <c r="O506" s="359">
        <v>0</v>
      </c>
      <c r="P506" s="359"/>
      <c r="Q506" s="359">
        <f t="shared" si="590"/>
        <v>1</v>
      </c>
      <c r="R506" s="359">
        <v>1</v>
      </c>
      <c r="S506" s="359">
        <v>0</v>
      </c>
      <c r="T506" s="359"/>
    </row>
    <row r="507" spans="1:20" s="363" customFormat="1" ht="56.25" customHeight="1">
      <c r="A507" s="263"/>
      <c r="B507" s="255" t="s">
        <v>491</v>
      </c>
      <c r="C507" s="255" t="s">
        <v>694</v>
      </c>
      <c r="D507" s="256" t="s">
        <v>492</v>
      </c>
      <c r="E507" s="257">
        <f t="shared" si="587"/>
        <v>412</v>
      </c>
      <c r="F507" s="257">
        <f>255+100</f>
        <v>355</v>
      </c>
      <c r="G507" s="257">
        <v>57</v>
      </c>
      <c r="H507" s="257"/>
      <c r="I507" s="257">
        <f t="shared" si="588"/>
        <v>353</v>
      </c>
      <c r="J507" s="257">
        <f>255+41</f>
        <v>296</v>
      </c>
      <c r="K507" s="257">
        <v>57</v>
      </c>
      <c r="L507" s="257"/>
      <c r="M507" s="257">
        <f t="shared" si="589"/>
        <v>353</v>
      </c>
      <c r="N507" s="257">
        <f>255+41</f>
        <v>296</v>
      </c>
      <c r="O507" s="257">
        <v>57</v>
      </c>
      <c r="P507" s="257"/>
      <c r="Q507" s="257">
        <f t="shared" si="590"/>
        <v>353</v>
      </c>
      <c r="R507" s="257">
        <f>255+41</f>
        <v>296</v>
      </c>
      <c r="S507" s="257">
        <v>57</v>
      </c>
      <c r="T507" s="257"/>
    </row>
    <row r="508" spans="1:20" s="363" customFormat="1" ht="24" customHeight="1">
      <c r="A508" s="263"/>
      <c r="B508" s="365" t="s">
        <v>354</v>
      </c>
      <c r="C508" s="255" t="s">
        <v>354</v>
      </c>
      <c r="D508" s="258" t="s">
        <v>16</v>
      </c>
      <c r="E508" s="359">
        <f t="shared" si="587"/>
        <v>39</v>
      </c>
      <c r="F508" s="359">
        <f t="shared" ref="F508:H508" si="623">F509+F510</f>
        <v>36</v>
      </c>
      <c r="G508" s="359">
        <f t="shared" si="623"/>
        <v>3</v>
      </c>
      <c r="H508" s="359">
        <f t="shared" si="623"/>
        <v>0</v>
      </c>
      <c r="I508" s="359">
        <f t="shared" si="588"/>
        <v>39</v>
      </c>
      <c r="J508" s="359">
        <f t="shared" ref="J508:L508" si="624">J509+J510</f>
        <v>36</v>
      </c>
      <c r="K508" s="359">
        <f t="shared" si="624"/>
        <v>3</v>
      </c>
      <c r="L508" s="359">
        <f t="shared" si="624"/>
        <v>0</v>
      </c>
      <c r="M508" s="359">
        <f t="shared" si="589"/>
        <v>39</v>
      </c>
      <c r="N508" s="359">
        <f t="shared" ref="N508:P508" si="625">N509+N510</f>
        <v>36</v>
      </c>
      <c r="O508" s="359">
        <f t="shared" si="625"/>
        <v>3</v>
      </c>
      <c r="P508" s="359">
        <f t="shared" si="625"/>
        <v>0</v>
      </c>
      <c r="Q508" s="359">
        <f t="shared" si="590"/>
        <v>39</v>
      </c>
      <c r="R508" s="359">
        <f t="shared" ref="R508:T508" si="626">R509+R510</f>
        <v>36</v>
      </c>
      <c r="S508" s="359">
        <f t="shared" si="626"/>
        <v>3</v>
      </c>
      <c r="T508" s="359">
        <f t="shared" si="626"/>
        <v>0</v>
      </c>
    </row>
    <row r="509" spans="1:20" s="363" customFormat="1" ht="24" customHeight="1">
      <c r="A509" s="263"/>
      <c r="B509" s="365" t="s">
        <v>354</v>
      </c>
      <c r="C509" s="255" t="s">
        <v>354</v>
      </c>
      <c r="D509" s="258" t="s">
        <v>17</v>
      </c>
      <c r="E509" s="359">
        <f t="shared" si="587"/>
        <v>34</v>
      </c>
      <c r="F509" s="359">
        <v>34</v>
      </c>
      <c r="G509" s="359">
        <v>0</v>
      </c>
      <c r="H509" s="359"/>
      <c r="I509" s="359">
        <f t="shared" si="588"/>
        <v>34</v>
      </c>
      <c r="J509" s="359">
        <v>34</v>
      </c>
      <c r="K509" s="359">
        <v>0</v>
      </c>
      <c r="L509" s="359"/>
      <c r="M509" s="359">
        <f t="shared" si="589"/>
        <v>34</v>
      </c>
      <c r="N509" s="359">
        <v>34</v>
      </c>
      <c r="O509" s="359">
        <v>0</v>
      </c>
      <c r="P509" s="359"/>
      <c r="Q509" s="359">
        <f t="shared" si="590"/>
        <v>34</v>
      </c>
      <c r="R509" s="359">
        <v>34</v>
      </c>
      <c r="S509" s="359">
        <v>0</v>
      </c>
      <c r="T509" s="359"/>
    </row>
    <row r="510" spans="1:20" s="363" customFormat="1" ht="24" customHeight="1">
      <c r="A510" s="263"/>
      <c r="B510" s="365" t="s">
        <v>354</v>
      </c>
      <c r="C510" s="255" t="s">
        <v>354</v>
      </c>
      <c r="D510" s="258" t="s">
        <v>18</v>
      </c>
      <c r="E510" s="359">
        <f t="shared" si="587"/>
        <v>5</v>
      </c>
      <c r="F510" s="359">
        <v>2</v>
      </c>
      <c r="G510" s="359">
        <v>3</v>
      </c>
      <c r="H510" s="359"/>
      <c r="I510" s="359">
        <f t="shared" si="588"/>
        <v>5</v>
      </c>
      <c r="J510" s="359">
        <v>2</v>
      </c>
      <c r="K510" s="359">
        <v>3</v>
      </c>
      <c r="L510" s="359"/>
      <c r="M510" s="359">
        <f t="shared" si="589"/>
        <v>5</v>
      </c>
      <c r="N510" s="359">
        <v>2</v>
      </c>
      <c r="O510" s="359">
        <v>3</v>
      </c>
      <c r="P510" s="359"/>
      <c r="Q510" s="359">
        <f t="shared" si="590"/>
        <v>5</v>
      </c>
      <c r="R510" s="359">
        <v>2</v>
      </c>
      <c r="S510" s="359">
        <v>3</v>
      </c>
      <c r="T510" s="359"/>
    </row>
    <row r="511" spans="1:20" s="363" customFormat="1" ht="49.5" customHeight="1">
      <c r="A511" s="263"/>
      <c r="B511" s="255" t="s">
        <v>493</v>
      </c>
      <c r="C511" s="255" t="s">
        <v>695</v>
      </c>
      <c r="D511" s="256" t="s">
        <v>494</v>
      </c>
      <c r="E511" s="257">
        <f t="shared" si="587"/>
        <v>85</v>
      </c>
      <c r="F511" s="257">
        <f>60+10</f>
        <v>70</v>
      </c>
      <c r="G511" s="257">
        <v>15</v>
      </c>
      <c r="H511" s="257"/>
      <c r="I511" s="257">
        <f t="shared" si="588"/>
        <v>80</v>
      </c>
      <c r="J511" s="257">
        <f>60+5</f>
        <v>65</v>
      </c>
      <c r="K511" s="257">
        <v>15</v>
      </c>
      <c r="L511" s="257"/>
      <c r="M511" s="257">
        <f t="shared" si="589"/>
        <v>80</v>
      </c>
      <c r="N511" s="257">
        <f>60+5</f>
        <v>65</v>
      </c>
      <c r="O511" s="257">
        <v>15</v>
      </c>
      <c r="P511" s="257"/>
      <c r="Q511" s="257">
        <f t="shared" si="590"/>
        <v>80</v>
      </c>
      <c r="R511" s="257">
        <f>60+5</f>
        <v>65</v>
      </c>
      <c r="S511" s="257">
        <v>15</v>
      </c>
      <c r="T511" s="257"/>
    </row>
    <row r="512" spans="1:20" s="363" customFormat="1" ht="24" customHeight="1">
      <c r="A512" s="263"/>
      <c r="B512" s="365" t="s">
        <v>354</v>
      </c>
      <c r="C512" s="255" t="s">
        <v>354</v>
      </c>
      <c r="D512" s="258" t="s">
        <v>16</v>
      </c>
      <c r="E512" s="359">
        <f t="shared" si="587"/>
        <v>26</v>
      </c>
      <c r="F512" s="359">
        <f t="shared" ref="F512:H512" si="627">F513+F514</f>
        <v>26</v>
      </c>
      <c r="G512" s="359">
        <f t="shared" si="627"/>
        <v>0</v>
      </c>
      <c r="H512" s="359">
        <f t="shared" si="627"/>
        <v>0</v>
      </c>
      <c r="I512" s="359">
        <f t="shared" si="588"/>
        <v>26</v>
      </c>
      <c r="J512" s="359">
        <f t="shared" ref="J512:L512" si="628">J513+J514</f>
        <v>26</v>
      </c>
      <c r="K512" s="359">
        <f t="shared" si="628"/>
        <v>0</v>
      </c>
      <c r="L512" s="359">
        <f t="shared" si="628"/>
        <v>0</v>
      </c>
      <c r="M512" s="359">
        <f t="shared" si="589"/>
        <v>26</v>
      </c>
      <c r="N512" s="359">
        <f t="shared" ref="N512:P512" si="629">N513+N514</f>
        <v>26</v>
      </c>
      <c r="O512" s="359">
        <f t="shared" si="629"/>
        <v>0</v>
      </c>
      <c r="P512" s="359">
        <f t="shared" si="629"/>
        <v>0</v>
      </c>
      <c r="Q512" s="359">
        <f t="shared" si="590"/>
        <v>26</v>
      </c>
      <c r="R512" s="359">
        <f t="shared" ref="R512:T512" si="630">R513+R514</f>
        <v>26</v>
      </c>
      <c r="S512" s="359">
        <f t="shared" si="630"/>
        <v>0</v>
      </c>
      <c r="T512" s="359">
        <f t="shared" si="630"/>
        <v>0</v>
      </c>
    </row>
    <row r="513" spans="1:20" s="363" customFormat="1" ht="24" customHeight="1">
      <c r="A513" s="263"/>
      <c r="B513" s="365" t="s">
        <v>354</v>
      </c>
      <c r="C513" s="255" t="s">
        <v>354</v>
      </c>
      <c r="D513" s="258" t="s">
        <v>17</v>
      </c>
      <c r="E513" s="359">
        <f t="shared" si="587"/>
        <v>11</v>
      </c>
      <c r="F513" s="359">
        <v>11</v>
      </c>
      <c r="G513" s="359">
        <v>0</v>
      </c>
      <c r="H513" s="359"/>
      <c r="I513" s="359">
        <f t="shared" si="588"/>
        <v>11</v>
      </c>
      <c r="J513" s="359">
        <v>11</v>
      </c>
      <c r="K513" s="359">
        <v>0</v>
      </c>
      <c r="L513" s="359"/>
      <c r="M513" s="359">
        <f t="shared" si="589"/>
        <v>11</v>
      </c>
      <c r="N513" s="359">
        <v>11</v>
      </c>
      <c r="O513" s="359">
        <v>0</v>
      </c>
      <c r="P513" s="359"/>
      <c r="Q513" s="359">
        <f t="shared" si="590"/>
        <v>11</v>
      </c>
      <c r="R513" s="359">
        <v>11</v>
      </c>
      <c r="S513" s="359">
        <v>0</v>
      </c>
      <c r="T513" s="359"/>
    </row>
    <row r="514" spans="1:20" s="363" customFormat="1" ht="24" customHeight="1">
      <c r="A514" s="263"/>
      <c r="B514" s="365" t="s">
        <v>354</v>
      </c>
      <c r="C514" s="255" t="s">
        <v>354</v>
      </c>
      <c r="D514" s="258" t="s">
        <v>18</v>
      </c>
      <c r="E514" s="359">
        <f t="shared" si="587"/>
        <v>15</v>
      </c>
      <c r="F514" s="359">
        <v>15</v>
      </c>
      <c r="G514" s="359"/>
      <c r="H514" s="359"/>
      <c r="I514" s="359">
        <f t="shared" si="588"/>
        <v>15</v>
      </c>
      <c r="J514" s="359">
        <v>15</v>
      </c>
      <c r="K514" s="359"/>
      <c r="L514" s="359"/>
      <c r="M514" s="359">
        <f t="shared" si="589"/>
        <v>15</v>
      </c>
      <c r="N514" s="359">
        <v>15</v>
      </c>
      <c r="O514" s="359"/>
      <c r="P514" s="359"/>
      <c r="Q514" s="359">
        <f t="shared" si="590"/>
        <v>15</v>
      </c>
      <c r="R514" s="359">
        <v>15</v>
      </c>
      <c r="S514" s="359"/>
      <c r="T514" s="359"/>
    </row>
    <row r="515" spans="1:20" s="363" customFormat="1" ht="49.5" customHeight="1">
      <c r="A515" s="263"/>
      <c r="B515" s="255" t="s">
        <v>495</v>
      </c>
      <c r="C515" s="255" t="s">
        <v>696</v>
      </c>
      <c r="D515" s="256" t="s">
        <v>496</v>
      </c>
      <c r="E515" s="257">
        <f t="shared" si="587"/>
        <v>843</v>
      </c>
      <c r="F515" s="257">
        <f>400+203</f>
        <v>603</v>
      </c>
      <c r="G515" s="257">
        <v>240</v>
      </c>
      <c r="H515" s="257"/>
      <c r="I515" s="257">
        <f t="shared" si="588"/>
        <v>740</v>
      </c>
      <c r="J515" s="257">
        <f>400+100</f>
        <v>500</v>
      </c>
      <c r="K515" s="257">
        <v>240</v>
      </c>
      <c r="L515" s="257"/>
      <c r="M515" s="257">
        <f t="shared" si="589"/>
        <v>740</v>
      </c>
      <c r="N515" s="257">
        <f>400+100</f>
        <v>500</v>
      </c>
      <c r="O515" s="257">
        <v>240</v>
      </c>
      <c r="P515" s="257"/>
      <c r="Q515" s="257">
        <f t="shared" si="590"/>
        <v>740</v>
      </c>
      <c r="R515" s="257">
        <f>400+100</f>
        <v>500</v>
      </c>
      <c r="S515" s="257">
        <v>240</v>
      </c>
      <c r="T515" s="257"/>
    </row>
    <row r="516" spans="1:20" s="363" customFormat="1" ht="24" customHeight="1">
      <c r="A516" s="263"/>
      <c r="B516" s="365" t="s">
        <v>354</v>
      </c>
      <c r="C516" s="255" t="s">
        <v>354</v>
      </c>
      <c r="D516" s="258" t="s">
        <v>16</v>
      </c>
      <c r="E516" s="359">
        <f t="shared" si="587"/>
        <v>98</v>
      </c>
      <c r="F516" s="359">
        <f t="shared" ref="F516:H516" si="631">F517+F518</f>
        <v>84</v>
      </c>
      <c r="G516" s="359">
        <f t="shared" si="631"/>
        <v>14</v>
      </c>
      <c r="H516" s="359">
        <f t="shared" si="631"/>
        <v>0</v>
      </c>
      <c r="I516" s="359">
        <f t="shared" si="588"/>
        <v>98</v>
      </c>
      <c r="J516" s="359">
        <f t="shared" ref="J516:L516" si="632">J517+J518</f>
        <v>84</v>
      </c>
      <c r="K516" s="359">
        <f t="shared" si="632"/>
        <v>14</v>
      </c>
      <c r="L516" s="359">
        <f t="shared" si="632"/>
        <v>0</v>
      </c>
      <c r="M516" s="359">
        <f t="shared" si="589"/>
        <v>98</v>
      </c>
      <c r="N516" s="359">
        <f t="shared" ref="N516:P516" si="633">N517+N518</f>
        <v>84</v>
      </c>
      <c r="O516" s="359">
        <f t="shared" si="633"/>
        <v>14</v>
      </c>
      <c r="P516" s="359">
        <f t="shared" si="633"/>
        <v>0</v>
      </c>
      <c r="Q516" s="359">
        <f t="shared" si="590"/>
        <v>98</v>
      </c>
      <c r="R516" s="359">
        <f t="shared" ref="R516:T516" si="634">R517+R518</f>
        <v>84</v>
      </c>
      <c r="S516" s="359">
        <f t="shared" si="634"/>
        <v>14</v>
      </c>
      <c r="T516" s="359">
        <f t="shared" si="634"/>
        <v>0</v>
      </c>
    </row>
    <row r="517" spans="1:20" s="363" customFormat="1" ht="24" customHeight="1">
      <c r="A517" s="263"/>
      <c r="B517" s="365" t="s">
        <v>354</v>
      </c>
      <c r="C517" s="255" t="s">
        <v>354</v>
      </c>
      <c r="D517" s="258" t="s">
        <v>17</v>
      </c>
      <c r="E517" s="359">
        <f t="shared" si="587"/>
        <v>68</v>
      </c>
      <c r="F517" s="359">
        <v>68</v>
      </c>
      <c r="G517" s="359">
        <v>0</v>
      </c>
      <c r="H517" s="359"/>
      <c r="I517" s="359">
        <f t="shared" si="588"/>
        <v>68</v>
      </c>
      <c r="J517" s="359">
        <v>68</v>
      </c>
      <c r="K517" s="359">
        <v>0</v>
      </c>
      <c r="L517" s="359"/>
      <c r="M517" s="359">
        <f t="shared" si="589"/>
        <v>68</v>
      </c>
      <c r="N517" s="359">
        <v>68</v>
      </c>
      <c r="O517" s="359">
        <v>0</v>
      </c>
      <c r="P517" s="359"/>
      <c r="Q517" s="359">
        <f t="shared" si="590"/>
        <v>68</v>
      </c>
      <c r="R517" s="359">
        <v>68</v>
      </c>
      <c r="S517" s="359">
        <v>0</v>
      </c>
      <c r="T517" s="359"/>
    </row>
    <row r="518" spans="1:20" s="363" customFormat="1" ht="24" customHeight="1">
      <c r="A518" s="263"/>
      <c r="B518" s="365" t="s">
        <v>354</v>
      </c>
      <c r="C518" s="255" t="s">
        <v>354</v>
      </c>
      <c r="D518" s="258" t="s">
        <v>18</v>
      </c>
      <c r="E518" s="359">
        <f t="shared" si="587"/>
        <v>30</v>
      </c>
      <c r="F518" s="359">
        <v>16</v>
      </c>
      <c r="G518" s="359">
        <v>14</v>
      </c>
      <c r="H518" s="359"/>
      <c r="I518" s="359">
        <f t="shared" si="588"/>
        <v>30</v>
      </c>
      <c r="J518" s="359">
        <v>16</v>
      </c>
      <c r="K518" s="359">
        <v>14</v>
      </c>
      <c r="L518" s="359"/>
      <c r="M518" s="359">
        <f t="shared" si="589"/>
        <v>30</v>
      </c>
      <c r="N518" s="359">
        <v>16</v>
      </c>
      <c r="O518" s="359">
        <v>14</v>
      </c>
      <c r="P518" s="359"/>
      <c r="Q518" s="359">
        <f t="shared" si="590"/>
        <v>30</v>
      </c>
      <c r="R518" s="359">
        <v>16</v>
      </c>
      <c r="S518" s="359">
        <v>14</v>
      </c>
      <c r="T518" s="359"/>
    </row>
    <row r="519" spans="1:20" s="363" customFormat="1" ht="43.5" customHeight="1">
      <c r="A519" s="263"/>
      <c r="B519" s="255" t="s">
        <v>497</v>
      </c>
      <c r="C519" s="255" t="s">
        <v>697</v>
      </c>
      <c r="D519" s="256" t="s">
        <v>498</v>
      </c>
      <c r="E519" s="257">
        <f t="shared" si="587"/>
        <v>273</v>
      </c>
      <c r="F519" s="257">
        <v>180</v>
      </c>
      <c r="G519" s="257">
        <v>93</v>
      </c>
      <c r="H519" s="257"/>
      <c r="I519" s="257">
        <f t="shared" si="588"/>
        <v>273</v>
      </c>
      <c r="J519" s="257">
        <v>180</v>
      </c>
      <c r="K519" s="257">
        <v>93</v>
      </c>
      <c r="L519" s="257"/>
      <c r="M519" s="257">
        <f t="shared" si="589"/>
        <v>273</v>
      </c>
      <c r="N519" s="257">
        <v>180</v>
      </c>
      <c r="O519" s="257">
        <v>93</v>
      </c>
      <c r="P519" s="257"/>
      <c r="Q519" s="257">
        <f t="shared" si="590"/>
        <v>273</v>
      </c>
      <c r="R519" s="257">
        <v>180</v>
      </c>
      <c r="S519" s="257">
        <v>93</v>
      </c>
      <c r="T519" s="257"/>
    </row>
    <row r="520" spans="1:20" s="363" customFormat="1" ht="24" customHeight="1">
      <c r="A520" s="263"/>
      <c r="B520" s="365" t="s">
        <v>354</v>
      </c>
      <c r="C520" s="255" t="s">
        <v>354</v>
      </c>
      <c r="D520" s="258" t="s">
        <v>16</v>
      </c>
      <c r="E520" s="359">
        <f t="shared" si="587"/>
        <v>39</v>
      </c>
      <c r="F520" s="359">
        <f t="shared" ref="F520:H520" si="635">F521+F522</f>
        <v>38</v>
      </c>
      <c r="G520" s="359">
        <f t="shared" si="635"/>
        <v>1</v>
      </c>
      <c r="H520" s="359">
        <f t="shared" si="635"/>
        <v>0</v>
      </c>
      <c r="I520" s="359">
        <f t="shared" si="588"/>
        <v>39</v>
      </c>
      <c r="J520" s="359">
        <f t="shared" ref="J520:L520" si="636">J521+J522</f>
        <v>38</v>
      </c>
      <c r="K520" s="359">
        <f t="shared" si="636"/>
        <v>1</v>
      </c>
      <c r="L520" s="359">
        <f t="shared" si="636"/>
        <v>0</v>
      </c>
      <c r="M520" s="359">
        <f t="shared" si="589"/>
        <v>39</v>
      </c>
      <c r="N520" s="359">
        <f t="shared" ref="N520:P520" si="637">N521+N522</f>
        <v>38</v>
      </c>
      <c r="O520" s="359">
        <f t="shared" si="637"/>
        <v>1</v>
      </c>
      <c r="P520" s="359">
        <f t="shared" si="637"/>
        <v>0</v>
      </c>
      <c r="Q520" s="359">
        <f t="shared" si="590"/>
        <v>39</v>
      </c>
      <c r="R520" s="359">
        <f t="shared" ref="R520:T520" si="638">R521+R522</f>
        <v>38</v>
      </c>
      <c r="S520" s="359">
        <f t="shared" si="638"/>
        <v>1</v>
      </c>
      <c r="T520" s="359">
        <f t="shared" si="638"/>
        <v>0</v>
      </c>
    </row>
    <row r="521" spans="1:20" s="363" customFormat="1" ht="24" customHeight="1">
      <c r="A521" s="263"/>
      <c r="B521" s="365" t="s">
        <v>354</v>
      </c>
      <c r="C521" s="255" t="s">
        <v>354</v>
      </c>
      <c r="D521" s="258" t="s">
        <v>17</v>
      </c>
      <c r="E521" s="359">
        <f t="shared" si="587"/>
        <v>31</v>
      </c>
      <c r="F521" s="359">
        <v>31</v>
      </c>
      <c r="G521" s="359">
        <v>0</v>
      </c>
      <c r="H521" s="359"/>
      <c r="I521" s="359">
        <f t="shared" si="588"/>
        <v>31</v>
      </c>
      <c r="J521" s="359">
        <v>31</v>
      </c>
      <c r="K521" s="359">
        <v>0</v>
      </c>
      <c r="L521" s="359"/>
      <c r="M521" s="359">
        <f t="shared" si="589"/>
        <v>31</v>
      </c>
      <c r="N521" s="359">
        <v>31</v>
      </c>
      <c r="O521" s="359">
        <v>0</v>
      </c>
      <c r="P521" s="359"/>
      <c r="Q521" s="359">
        <f t="shared" si="590"/>
        <v>31</v>
      </c>
      <c r="R521" s="359">
        <v>31</v>
      </c>
      <c r="S521" s="359">
        <v>0</v>
      </c>
      <c r="T521" s="359"/>
    </row>
    <row r="522" spans="1:20" s="363" customFormat="1" ht="24" customHeight="1">
      <c r="A522" s="263"/>
      <c r="B522" s="365" t="s">
        <v>354</v>
      </c>
      <c r="C522" s="255" t="s">
        <v>354</v>
      </c>
      <c r="D522" s="258" t="s">
        <v>18</v>
      </c>
      <c r="E522" s="359">
        <f t="shared" si="587"/>
        <v>8</v>
      </c>
      <c r="F522" s="359">
        <v>7</v>
      </c>
      <c r="G522" s="359">
        <v>1</v>
      </c>
      <c r="H522" s="359"/>
      <c r="I522" s="359">
        <f t="shared" si="588"/>
        <v>8</v>
      </c>
      <c r="J522" s="359">
        <v>7</v>
      </c>
      <c r="K522" s="359">
        <v>1</v>
      </c>
      <c r="L522" s="359"/>
      <c r="M522" s="359">
        <f t="shared" si="589"/>
        <v>8</v>
      </c>
      <c r="N522" s="359">
        <v>7</v>
      </c>
      <c r="O522" s="359">
        <v>1</v>
      </c>
      <c r="P522" s="359"/>
      <c r="Q522" s="359">
        <f t="shared" si="590"/>
        <v>8</v>
      </c>
      <c r="R522" s="359">
        <v>7</v>
      </c>
      <c r="S522" s="359">
        <v>1</v>
      </c>
      <c r="T522" s="359"/>
    </row>
    <row r="523" spans="1:20" s="363" customFormat="1" ht="35.25" customHeight="1">
      <c r="A523" s="263"/>
      <c r="B523" s="255" t="s">
        <v>499</v>
      </c>
      <c r="C523" s="255" t="s">
        <v>698</v>
      </c>
      <c r="D523" s="256" t="s">
        <v>500</v>
      </c>
      <c r="E523" s="257">
        <f t="shared" si="587"/>
        <v>1671</v>
      </c>
      <c r="F523" s="257">
        <f>80+1582</f>
        <v>1662</v>
      </c>
      <c r="G523" s="257">
        <v>9</v>
      </c>
      <c r="H523" s="257"/>
      <c r="I523" s="257">
        <f t="shared" si="588"/>
        <v>120</v>
      </c>
      <c r="J523" s="257">
        <f>80+31</f>
        <v>111</v>
      </c>
      <c r="K523" s="257">
        <v>9</v>
      </c>
      <c r="L523" s="257"/>
      <c r="M523" s="257">
        <f t="shared" si="589"/>
        <v>120</v>
      </c>
      <c r="N523" s="257">
        <f>80+31</f>
        <v>111</v>
      </c>
      <c r="O523" s="257">
        <v>9</v>
      </c>
      <c r="P523" s="257"/>
      <c r="Q523" s="257">
        <f t="shared" si="590"/>
        <v>120</v>
      </c>
      <c r="R523" s="257">
        <f>80+31</f>
        <v>111</v>
      </c>
      <c r="S523" s="257">
        <v>9</v>
      </c>
      <c r="T523" s="257"/>
    </row>
    <row r="524" spans="1:20" s="363" customFormat="1" ht="24" customHeight="1">
      <c r="A524" s="263"/>
      <c r="B524" s="365" t="s">
        <v>354</v>
      </c>
      <c r="C524" s="255" t="s">
        <v>354</v>
      </c>
      <c r="D524" s="258" t="s">
        <v>16</v>
      </c>
      <c r="E524" s="359">
        <f t="shared" si="587"/>
        <v>19</v>
      </c>
      <c r="F524" s="359">
        <f t="shared" ref="F524:H524" si="639">F525+F526</f>
        <v>19</v>
      </c>
      <c r="G524" s="359">
        <f t="shared" si="639"/>
        <v>0</v>
      </c>
      <c r="H524" s="359">
        <f t="shared" si="639"/>
        <v>0</v>
      </c>
      <c r="I524" s="359">
        <f t="shared" si="588"/>
        <v>19</v>
      </c>
      <c r="J524" s="359">
        <f t="shared" ref="J524:L524" si="640">J525+J526</f>
        <v>19</v>
      </c>
      <c r="K524" s="359">
        <f t="shared" si="640"/>
        <v>0</v>
      </c>
      <c r="L524" s="359">
        <f t="shared" si="640"/>
        <v>0</v>
      </c>
      <c r="M524" s="359">
        <f t="shared" si="589"/>
        <v>19</v>
      </c>
      <c r="N524" s="359">
        <f t="shared" ref="N524:P524" si="641">N525+N526</f>
        <v>19</v>
      </c>
      <c r="O524" s="359">
        <f t="shared" si="641"/>
        <v>0</v>
      </c>
      <c r="P524" s="359">
        <f t="shared" si="641"/>
        <v>0</v>
      </c>
      <c r="Q524" s="359">
        <f t="shared" si="590"/>
        <v>19</v>
      </c>
      <c r="R524" s="359">
        <f t="shared" ref="R524:T524" si="642">R525+R526</f>
        <v>19</v>
      </c>
      <c r="S524" s="359">
        <f t="shared" si="642"/>
        <v>0</v>
      </c>
      <c r="T524" s="359">
        <f t="shared" si="642"/>
        <v>0</v>
      </c>
    </row>
    <row r="525" spans="1:20" s="363" customFormat="1" ht="24" customHeight="1">
      <c r="A525" s="263"/>
      <c r="B525" s="365" t="s">
        <v>354</v>
      </c>
      <c r="C525" s="255" t="s">
        <v>354</v>
      </c>
      <c r="D525" s="258" t="s">
        <v>17</v>
      </c>
      <c r="E525" s="359">
        <f t="shared" si="587"/>
        <v>16</v>
      </c>
      <c r="F525" s="359">
        <f>13+3</f>
        <v>16</v>
      </c>
      <c r="G525" s="359">
        <v>0</v>
      </c>
      <c r="H525" s="359"/>
      <c r="I525" s="359">
        <f t="shared" si="588"/>
        <v>16</v>
      </c>
      <c r="J525" s="359">
        <f>13+3</f>
        <v>16</v>
      </c>
      <c r="K525" s="359">
        <v>0</v>
      </c>
      <c r="L525" s="359"/>
      <c r="M525" s="359">
        <f t="shared" si="589"/>
        <v>16</v>
      </c>
      <c r="N525" s="359">
        <f>13+3</f>
        <v>16</v>
      </c>
      <c r="O525" s="359">
        <v>0</v>
      </c>
      <c r="P525" s="359"/>
      <c r="Q525" s="359">
        <f t="shared" si="590"/>
        <v>16</v>
      </c>
      <c r="R525" s="359">
        <f>13+3</f>
        <v>16</v>
      </c>
      <c r="S525" s="359">
        <v>0</v>
      </c>
      <c r="T525" s="359"/>
    </row>
    <row r="526" spans="1:20" s="363" customFormat="1" ht="24" customHeight="1">
      <c r="A526" s="263"/>
      <c r="B526" s="365" t="s">
        <v>354</v>
      </c>
      <c r="C526" s="255" t="s">
        <v>354</v>
      </c>
      <c r="D526" s="258" t="s">
        <v>18</v>
      </c>
      <c r="E526" s="359">
        <f t="shared" si="587"/>
        <v>3</v>
      </c>
      <c r="F526" s="359">
        <v>3</v>
      </c>
      <c r="G526" s="359">
        <v>0</v>
      </c>
      <c r="H526" s="359"/>
      <c r="I526" s="359">
        <f t="shared" si="588"/>
        <v>3</v>
      </c>
      <c r="J526" s="359">
        <v>3</v>
      </c>
      <c r="K526" s="359">
        <v>0</v>
      </c>
      <c r="L526" s="359"/>
      <c r="M526" s="359">
        <f t="shared" si="589"/>
        <v>3</v>
      </c>
      <c r="N526" s="359">
        <v>3</v>
      </c>
      <c r="O526" s="359">
        <v>0</v>
      </c>
      <c r="P526" s="359"/>
      <c r="Q526" s="359">
        <f t="shared" si="590"/>
        <v>3</v>
      </c>
      <c r="R526" s="359">
        <v>3</v>
      </c>
      <c r="S526" s="359">
        <v>0</v>
      </c>
      <c r="T526" s="359"/>
    </row>
    <row r="527" spans="1:20" s="363" customFormat="1" ht="38.25" customHeight="1">
      <c r="A527" s="263"/>
      <c r="B527" s="255" t="s">
        <v>501</v>
      </c>
      <c r="C527" s="255" t="s">
        <v>699</v>
      </c>
      <c r="D527" s="256" t="s">
        <v>502</v>
      </c>
      <c r="E527" s="257">
        <f t="shared" si="587"/>
        <v>424</v>
      </c>
      <c r="F527" s="257">
        <v>350</v>
      </c>
      <c r="G527" s="257">
        <v>74</v>
      </c>
      <c r="H527" s="257"/>
      <c r="I527" s="257">
        <f t="shared" si="588"/>
        <v>424</v>
      </c>
      <c r="J527" s="257">
        <v>350</v>
      </c>
      <c r="K527" s="257">
        <v>74</v>
      </c>
      <c r="L527" s="257"/>
      <c r="M527" s="257">
        <f t="shared" si="589"/>
        <v>424</v>
      </c>
      <c r="N527" s="257">
        <v>350</v>
      </c>
      <c r="O527" s="257">
        <v>74</v>
      </c>
      <c r="P527" s="257"/>
      <c r="Q527" s="257">
        <f t="shared" si="590"/>
        <v>424</v>
      </c>
      <c r="R527" s="257">
        <v>350</v>
      </c>
      <c r="S527" s="257">
        <v>74</v>
      </c>
      <c r="T527" s="257"/>
    </row>
    <row r="528" spans="1:20" s="363" customFormat="1" ht="24" customHeight="1">
      <c r="A528" s="263"/>
      <c r="B528" s="365" t="s">
        <v>354</v>
      </c>
      <c r="C528" s="255" t="s">
        <v>354</v>
      </c>
      <c r="D528" s="258" t="s">
        <v>16</v>
      </c>
      <c r="E528" s="359">
        <f t="shared" si="587"/>
        <v>55</v>
      </c>
      <c r="F528" s="359">
        <f t="shared" ref="F528:H528" si="643">F529+F530</f>
        <v>53</v>
      </c>
      <c r="G528" s="359">
        <f t="shared" si="643"/>
        <v>2</v>
      </c>
      <c r="H528" s="359">
        <f t="shared" si="643"/>
        <v>0</v>
      </c>
      <c r="I528" s="359">
        <f t="shared" si="588"/>
        <v>55</v>
      </c>
      <c r="J528" s="359">
        <f t="shared" ref="J528:L528" si="644">J529+J530</f>
        <v>53</v>
      </c>
      <c r="K528" s="359">
        <f t="shared" si="644"/>
        <v>2</v>
      </c>
      <c r="L528" s="359">
        <f t="shared" si="644"/>
        <v>0</v>
      </c>
      <c r="M528" s="359">
        <f t="shared" si="589"/>
        <v>55</v>
      </c>
      <c r="N528" s="359">
        <f t="shared" ref="N528:P528" si="645">N529+N530</f>
        <v>53</v>
      </c>
      <c r="O528" s="359">
        <f t="shared" si="645"/>
        <v>2</v>
      </c>
      <c r="P528" s="359">
        <f t="shared" si="645"/>
        <v>0</v>
      </c>
      <c r="Q528" s="359">
        <f t="shared" si="590"/>
        <v>55</v>
      </c>
      <c r="R528" s="359">
        <f t="shared" ref="R528:T528" si="646">R529+R530</f>
        <v>53</v>
      </c>
      <c r="S528" s="359">
        <f t="shared" si="646"/>
        <v>2</v>
      </c>
      <c r="T528" s="359">
        <f t="shared" si="646"/>
        <v>0</v>
      </c>
    </row>
    <row r="529" spans="1:20" s="363" customFormat="1" ht="24" customHeight="1">
      <c r="A529" s="263"/>
      <c r="B529" s="365" t="s">
        <v>354</v>
      </c>
      <c r="C529" s="255" t="s">
        <v>354</v>
      </c>
      <c r="D529" s="258" t="s">
        <v>17</v>
      </c>
      <c r="E529" s="359">
        <f t="shared" si="587"/>
        <v>50</v>
      </c>
      <c r="F529" s="359">
        <v>50</v>
      </c>
      <c r="G529" s="359">
        <v>0</v>
      </c>
      <c r="H529" s="359"/>
      <c r="I529" s="359">
        <f t="shared" si="588"/>
        <v>50</v>
      </c>
      <c r="J529" s="359">
        <v>50</v>
      </c>
      <c r="K529" s="359">
        <v>0</v>
      </c>
      <c r="L529" s="359"/>
      <c r="M529" s="359">
        <f t="shared" si="589"/>
        <v>50</v>
      </c>
      <c r="N529" s="359">
        <v>50</v>
      </c>
      <c r="O529" s="359">
        <v>0</v>
      </c>
      <c r="P529" s="359"/>
      <c r="Q529" s="359">
        <f t="shared" si="590"/>
        <v>50</v>
      </c>
      <c r="R529" s="359">
        <v>50</v>
      </c>
      <c r="S529" s="359">
        <v>0</v>
      </c>
      <c r="T529" s="359"/>
    </row>
    <row r="530" spans="1:20" s="363" customFormat="1" ht="24" customHeight="1">
      <c r="A530" s="263"/>
      <c r="B530" s="365" t="s">
        <v>354</v>
      </c>
      <c r="C530" s="255" t="s">
        <v>354</v>
      </c>
      <c r="D530" s="258" t="s">
        <v>18</v>
      </c>
      <c r="E530" s="359">
        <f t="shared" si="587"/>
        <v>5</v>
      </c>
      <c r="F530" s="359">
        <v>3</v>
      </c>
      <c r="G530" s="359">
        <v>2</v>
      </c>
      <c r="H530" s="359"/>
      <c r="I530" s="359">
        <f t="shared" si="588"/>
        <v>5</v>
      </c>
      <c r="J530" s="359">
        <v>3</v>
      </c>
      <c r="K530" s="359">
        <v>2</v>
      </c>
      <c r="L530" s="359"/>
      <c r="M530" s="359">
        <f t="shared" si="589"/>
        <v>5</v>
      </c>
      <c r="N530" s="359">
        <v>3</v>
      </c>
      <c r="O530" s="359">
        <v>2</v>
      </c>
      <c r="P530" s="359"/>
      <c r="Q530" s="359">
        <f t="shared" si="590"/>
        <v>5</v>
      </c>
      <c r="R530" s="359">
        <v>3</v>
      </c>
      <c r="S530" s="359">
        <v>2</v>
      </c>
      <c r="T530" s="359"/>
    </row>
    <row r="531" spans="1:20" s="363" customFormat="1" ht="36" customHeight="1">
      <c r="A531" s="263"/>
      <c r="B531" s="255" t="s">
        <v>503</v>
      </c>
      <c r="C531" s="255" t="s">
        <v>700</v>
      </c>
      <c r="D531" s="256" t="s">
        <v>504</v>
      </c>
      <c r="E531" s="257">
        <f t="shared" si="587"/>
        <v>535</v>
      </c>
      <c r="F531" s="257">
        <f>270+199</f>
        <v>469</v>
      </c>
      <c r="G531" s="257">
        <v>66</v>
      </c>
      <c r="H531" s="257"/>
      <c r="I531" s="257">
        <f t="shared" si="588"/>
        <v>535</v>
      </c>
      <c r="J531" s="257">
        <f>270+199</f>
        <v>469</v>
      </c>
      <c r="K531" s="257">
        <v>66</v>
      </c>
      <c r="L531" s="257"/>
      <c r="M531" s="257">
        <f t="shared" si="589"/>
        <v>535</v>
      </c>
      <c r="N531" s="257">
        <f>270+199</f>
        <v>469</v>
      </c>
      <c r="O531" s="257">
        <v>66</v>
      </c>
      <c r="P531" s="257"/>
      <c r="Q531" s="257">
        <f t="shared" si="590"/>
        <v>535</v>
      </c>
      <c r="R531" s="257">
        <f>270+199</f>
        <v>469</v>
      </c>
      <c r="S531" s="257">
        <v>66</v>
      </c>
      <c r="T531" s="257"/>
    </row>
    <row r="532" spans="1:20" s="363" customFormat="1" ht="24" customHeight="1">
      <c r="A532" s="263"/>
      <c r="B532" s="365" t="s">
        <v>354</v>
      </c>
      <c r="C532" s="255" t="s">
        <v>354</v>
      </c>
      <c r="D532" s="258" t="s">
        <v>16</v>
      </c>
      <c r="E532" s="359">
        <f t="shared" si="587"/>
        <v>63</v>
      </c>
      <c r="F532" s="359">
        <f t="shared" ref="F532:H532" si="647">F533+F534</f>
        <v>63</v>
      </c>
      <c r="G532" s="359">
        <f t="shared" si="647"/>
        <v>0</v>
      </c>
      <c r="H532" s="359">
        <f t="shared" si="647"/>
        <v>0</v>
      </c>
      <c r="I532" s="359">
        <f t="shared" si="588"/>
        <v>63</v>
      </c>
      <c r="J532" s="359">
        <f t="shared" ref="J532:L532" si="648">J533+J534</f>
        <v>63</v>
      </c>
      <c r="K532" s="359">
        <f t="shared" si="648"/>
        <v>0</v>
      </c>
      <c r="L532" s="359">
        <f t="shared" si="648"/>
        <v>0</v>
      </c>
      <c r="M532" s="359">
        <f t="shared" si="589"/>
        <v>63</v>
      </c>
      <c r="N532" s="359">
        <f t="shared" ref="N532:P532" si="649">N533+N534</f>
        <v>63</v>
      </c>
      <c r="O532" s="359">
        <f t="shared" si="649"/>
        <v>0</v>
      </c>
      <c r="P532" s="359">
        <f t="shared" si="649"/>
        <v>0</v>
      </c>
      <c r="Q532" s="359">
        <f t="shared" si="590"/>
        <v>63</v>
      </c>
      <c r="R532" s="359">
        <f t="shared" ref="R532:T532" si="650">R533+R534</f>
        <v>63</v>
      </c>
      <c r="S532" s="359">
        <f t="shared" si="650"/>
        <v>0</v>
      </c>
      <c r="T532" s="359">
        <f t="shared" si="650"/>
        <v>0</v>
      </c>
    </row>
    <row r="533" spans="1:20" s="363" customFormat="1" ht="24" customHeight="1">
      <c r="A533" s="263"/>
      <c r="B533" s="365" t="s">
        <v>354</v>
      </c>
      <c r="C533" s="255" t="s">
        <v>354</v>
      </c>
      <c r="D533" s="258" t="s">
        <v>17</v>
      </c>
      <c r="E533" s="359">
        <f t="shared" si="587"/>
        <v>56</v>
      </c>
      <c r="F533" s="359">
        <v>56</v>
      </c>
      <c r="G533" s="359"/>
      <c r="H533" s="359"/>
      <c r="I533" s="359">
        <f t="shared" si="588"/>
        <v>56</v>
      </c>
      <c r="J533" s="359">
        <v>56</v>
      </c>
      <c r="K533" s="359"/>
      <c r="L533" s="359"/>
      <c r="M533" s="359">
        <f t="shared" si="589"/>
        <v>56</v>
      </c>
      <c r="N533" s="359">
        <v>56</v>
      </c>
      <c r="O533" s="359"/>
      <c r="P533" s="359"/>
      <c r="Q533" s="359">
        <f t="shared" si="590"/>
        <v>56</v>
      </c>
      <c r="R533" s="359">
        <v>56</v>
      </c>
      <c r="S533" s="359"/>
      <c r="T533" s="359"/>
    </row>
    <row r="534" spans="1:20" s="363" customFormat="1" ht="24" customHeight="1">
      <c r="A534" s="263"/>
      <c r="B534" s="365" t="s">
        <v>354</v>
      </c>
      <c r="C534" s="255" t="s">
        <v>354</v>
      </c>
      <c r="D534" s="258" t="s">
        <v>18</v>
      </c>
      <c r="E534" s="359">
        <f t="shared" si="587"/>
        <v>7</v>
      </c>
      <c r="F534" s="359">
        <v>7</v>
      </c>
      <c r="G534" s="359"/>
      <c r="H534" s="359"/>
      <c r="I534" s="359">
        <f t="shared" si="588"/>
        <v>7</v>
      </c>
      <c r="J534" s="359">
        <v>7</v>
      </c>
      <c r="K534" s="359"/>
      <c r="L534" s="359"/>
      <c r="M534" s="359">
        <f t="shared" si="589"/>
        <v>7</v>
      </c>
      <c r="N534" s="359">
        <v>7</v>
      </c>
      <c r="O534" s="359"/>
      <c r="P534" s="359"/>
      <c r="Q534" s="359">
        <f t="shared" si="590"/>
        <v>7</v>
      </c>
      <c r="R534" s="359">
        <v>7</v>
      </c>
      <c r="S534" s="359"/>
      <c r="T534" s="359"/>
    </row>
    <row r="535" spans="1:20" s="363" customFormat="1" ht="36" customHeight="1">
      <c r="A535" s="263"/>
      <c r="B535" s="286" t="s">
        <v>505</v>
      </c>
      <c r="C535" s="286" t="s">
        <v>704</v>
      </c>
      <c r="D535" s="366" t="s">
        <v>506</v>
      </c>
      <c r="E535" s="257">
        <f t="shared" si="587"/>
        <v>767</v>
      </c>
      <c r="F535" s="257">
        <f>80+684</f>
        <v>764</v>
      </c>
      <c r="G535" s="257">
        <v>3</v>
      </c>
      <c r="H535" s="257"/>
      <c r="I535" s="257">
        <f t="shared" si="588"/>
        <v>97</v>
      </c>
      <c r="J535" s="257">
        <f>80+14</f>
        <v>94</v>
      </c>
      <c r="K535" s="257">
        <v>3</v>
      </c>
      <c r="L535" s="257"/>
      <c r="M535" s="257">
        <f t="shared" si="589"/>
        <v>97</v>
      </c>
      <c r="N535" s="257">
        <f>80+14</f>
        <v>94</v>
      </c>
      <c r="O535" s="257">
        <v>3</v>
      </c>
      <c r="P535" s="257"/>
      <c r="Q535" s="257">
        <f t="shared" si="590"/>
        <v>97</v>
      </c>
      <c r="R535" s="257">
        <f>80+14</f>
        <v>94</v>
      </c>
      <c r="S535" s="257">
        <v>3</v>
      </c>
      <c r="T535" s="257"/>
    </row>
    <row r="536" spans="1:20" s="363" customFormat="1" ht="24" customHeight="1">
      <c r="A536" s="263"/>
      <c r="B536" s="365" t="s">
        <v>354</v>
      </c>
      <c r="C536" s="255" t="s">
        <v>354</v>
      </c>
      <c r="D536" s="258" t="s">
        <v>16</v>
      </c>
      <c r="E536" s="359">
        <f t="shared" si="587"/>
        <v>18</v>
      </c>
      <c r="F536" s="359">
        <f t="shared" ref="F536:H536" si="651">F537+F538</f>
        <v>18</v>
      </c>
      <c r="G536" s="359">
        <f t="shared" si="651"/>
        <v>0</v>
      </c>
      <c r="H536" s="359">
        <f t="shared" si="651"/>
        <v>0</v>
      </c>
      <c r="I536" s="359">
        <f t="shared" si="588"/>
        <v>18</v>
      </c>
      <c r="J536" s="359">
        <f t="shared" ref="J536:L536" si="652">J537+J538</f>
        <v>18</v>
      </c>
      <c r="K536" s="359">
        <f t="shared" si="652"/>
        <v>0</v>
      </c>
      <c r="L536" s="359">
        <f t="shared" si="652"/>
        <v>0</v>
      </c>
      <c r="M536" s="359">
        <f t="shared" si="589"/>
        <v>18</v>
      </c>
      <c r="N536" s="359">
        <f t="shared" ref="N536:P536" si="653">N537+N538</f>
        <v>18</v>
      </c>
      <c r="O536" s="359">
        <f t="shared" si="653"/>
        <v>0</v>
      </c>
      <c r="P536" s="359">
        <f t="shared" si="653"/>
        <v>0</v>
      </c>
      <c r="Q536" s="359">
        <f t="shared" si="590"/>
        <v>18</v>
      </c>
      <c r="R536" s="359">
        <f t="shared" ref="R536:T536" si="654">R537+R538</f>
        <v>18</v>
      </c>
      <c r="S536" s="359">
        <f t="shared" si="654"/>
        <v>0</v>
      </c>
      <c r="T536" s="359">
        <f t="shared" si="654"/>
        <v>0</v>
      </c>
    </row>
    <row r="537" spans="1:20" s="363" customFormat="1" ht="24" customHeight="1">
      <c r="A537" s="263"/>
      <c r="B537" s="365" t="s">
        <v>354</v>
      </c>
      <c r="C537" s="255" t="s">
        <v>354</v>
      </c>
      <c r="D537" s="258" t="s">
        <v>17</v>
      </c>
      <c r="E537" s="359">
        <f t="shared" si="587"/>
        <v>16</v>
      </c>
      <c r="F537" s="359">
        <f>12+4</f>
        <v>16</v>
      </c>
      <c r="G537" s="359"/>
      <c r="H537" s="359"/>
      <c r="I537" s="359">
        <f t="shared" si="588"/>
        <v>16</v>
      </c>
      <c r="J537" s="359">
        <f>12+4</f>
        <v>16</v>
      </c>
      <c r="K537" s="359"/>
      <c r="L537" s="359"/>
      <c r="M537" s="359">
        <f t="shared" si="589"/>
        <v>16</v>
      </c>
      <c r="N537" s="359">
        <f>12+4</f>
        <v>16</v>
      </c>
      <c r="O537" s="359"/>
      <c r="P537" s="359"/>
      <c r="Q537" s="359">
        <f t="shared" si="590"/>
        <v>16</v>
      </c>
      <c r="R537" s="359">
        <f>12+4</f>
        <v>16</v>
      </c>
      <c r="S537" s="359"/>
      <c r="T537" s="359"/>
    </row>
    <row r="538" spans="1:20" s="363" customFormat="1" ht="24" customHeight="1">
      <c r="A538" s="263"/>
      <c r="B538" s="365" t="s">
        <v>354</v>
      </c>
      <c r="C538" s="255" t="s">
        <v>354</v>
      </c>
      <c r="D538" s="258" t="s">
        <v>18</v>
      </c>
      <c r="E538" s="359">
        <f t="shared" si="587"/>
        <v>2</v>
      </c>
      <c r="F538" s="359">
        <v>2</v>
      </c>
      <c r="G538" s="359"/>
      <c r="H538" s="359"/>
      <c r="I538" s="359">
        <f t="shared" si="588"/>
        <v>2</v>
      </c>
      <c r="J538" s="359">
        <v>2</v>
      </c>
      <c r="K538" s="359"/>
      <c r="L538" s="359"/>
      <c r="M538" s="359">
        <f t="shared" si="589"/>
        <v>2</v>
      </c>
      <c r="N538" s="359">
        <v>2</v>
      </c>
      <c r="O538" s="359"/>
      <c r="P538" s="359"/>
      <c r="Q538" s="359">
        <f t="shared" si="590"/>
        <v>2</v>
      </c>
      <c r="R538" s="359">
        <v>2</v>
      </c>
      <c r="S538" s="359"/>
      <c r="T538" s="359"/>
    </row>
    <row r="539" spans="1:20" s="363" customFormat="1" ht="45.75" customHeight="1">
      <c r="A539" s="263"/>
      <c r="B539" s="286" t="s">
        <v>507</v>
      </c>
      <c r="C539" s="286" t="s">
        <v>705</v>
      </c>
      <c r="D539" s="366" t="s">
        <v>508</v>
      </c>
      <c r="E539" s="257">
        <f t="shared" si="587"/>
        <v>25</v>
      </c>
      <c r="F539" s="257">
        <v>25</v>
      </c>
      <c r="G539" s="257">
        <v>0</v>
      </c>
      <c r="H539" s="257"/>
      <c r="I539" s="257">
        <f t="shared" si="588"/>
        <v>25</v>
      </c>
      <c r="J539" s="257">
        <v>25</v>
      </c>
      <c r="K539" s="257">
        <v>0</v>
      </c>
      <c r="L539" s="257"/>
      <c r="M539" s="257">
        <f t="shared" si="589"/>
        <v>25</v>
      </c>
      <c r="N539" s="257">
        <v>25</v>
      </c>
      <c r="O539" s="257">
        <v>0</v>
      </c>
      <c r="P539" s="257"/>
      <c r="Q539" s="257">
        <f t="shared" si="590"/>
        <v>25</v>
      </c>
      <c r="R539" s="257">
        <v>25</v>
      </c>
      <c r="S539" s="257">
        <v>0</v>
      </c>
      <c r="T539" s="257"/>
    </row>
    <row r="540" spans="1:20" s="363" customFormat="1" ht="24" customHeight="1">
      <c r="A540" s="263"/>
      <c r="B540" s="365" t="s">
        <v>354</v>
      </c>
      <c r="C540" s="255" t="s">
        <v>354</v>
      </c>
      <c r="D540" s="258" t="s">
        <v>16</v>
      </c>
      <c r="E540" s="359">
        <f t="shared" si="587"/>
        <v>7</v>
      </c>
      <c r="F540" s="359">
        <f t="shared" ref="F540:H540" si="655">F541+F542</f>
        <v>7</v>
      </c>
      <c r="G540" s="359">
        <f t="shared" si="655"/>
        <v>0</v>
      </c>
      <c r="H540" s="359">
        <f t="shared" si="655"/>
        <v>0</v>
      </c>
      <c r="I540" s="359">
        <f t="shared" si="588"/>
        <v>7</v>
      </c>
      <c r="J540" s="359">
        <f t="shared" ref="J540:L540" si="656">J541+J542</f>
        <v>7</v>
      </c>
      <c r="K540" s="359">
        <f t="shared" si="656"/>
        <v>0</v>
      </c>
      <c r="L540" s="359">
        <f t="shared" si="656"/>
        <v>0</v>
      </c>
      <c r="M540" s="359">
        <f t="shared" si="589"/>
        <v>7</v>
      </c>
      <c r="N540" s="359">
        <f t="shared" ref="N540:P540" si="657">N541+N542</f>
        <v>7</v>
      </c>
      <c r="O540" s="359">
        <f t="shared" si="657"/>
        <v>0</v>
      </c>
      <c r="P540" s="359">
        <f t="shared" si="657"/>
        <v>0</v>
      </c>
      <c r="Q540" s="359">
        <f t="shared" si="590"/>
        <v>7</v>
      </c>
      <c r="R540" s="359">
        <f t="shared" ref="R540:T540" si="658">R541+R542</f>
        <v>7</v>
      </c>
      <c r="S540" s="359">
        <f t="shared" si="658"/>
        <v>0</v>
      </c>
      <c r="T540" s="359">
        <f t="shared" si="658"/>
        <v>0</v>
      </c>
    </row>
    <row r="541" spans="1:20" s="363" customFormat="1" ht="24" customHeight="1">
      <c r="A541" s="263"/>
      <c r="B541" s="365" t="s">
        <v>354</v>
      </c>
      <c r="C541" s="255" t="s">
        <v>354</v>
      </c>
      <c r="D541" s="258" t="s">
        <v>17</v>
      </c>
      <c r="E541" s="359">
        <f t="shared" si="587"/>
        <v>4</v>
      </c>
      <c r="F541" s="359">
        <v>4</v>
      </c>
      <c r="G541" s="359"/>
      <c r="H541" s="359"/>
      <c r="I541" s="359">
        <f t="shared" si="588"/>
        <v>4</v>
      </c>
      <c r="J541" s="359">
        <v>4</v>
      </c>
      <c r="K541" s="359"/>
      <c r="L541" s="359"/>
      <c r="M541" s="359">
        <f t="shared" si="589"/>
        <v>4</v>
      </c>
      <c r="N541" s="359">
        <v>4</v>
      </c>
      <c r="O541" s="359"/>
      <c r="P541" s="359"/>
      <c r="Q541" s="359">
        <f t="shared" si="590"/>
        <v>4</v>
      </c>
      <c r="R541" s="359">
        <v>4</v>
      </c>
      <c r="S541" s="359"/>
      <c r="T541" s="359"/>
    </row>
    <row r="542" spans="1:20" s="363" customFormat="1" ht="24" customHeight="1">
      <c r="A542" s="263"/>
      <c r="B542" s="365" t="s">
        <v>354</v>
      </c>
      <c r="C542" s="255" t="s">
        <v>354</v>
      </c>
      <c r="D542" s="258" t="s">
        <v>18</v>
      </c>
      <c r="E542" s="359">
        <f t="shared" si="587"/>
        <v>3</v>
      </c>
      <c r="F542" s="359">
        <v>3</v>
      </c>
      <c r="G542" s="359"/>
      <c r="H542" s="359"/>
      <c r="I542" s="359">
        <f t="shared" si="588"/>
        <v>3</v>
      </c>
      <c r="J542" s="359">
        <v>3</v>
      </c>
      <c r="K542" s="359"/>
      <c r="L542" s="359"/>
      <c r="M542" s="359">
        <f t="shared" si="589"/>
        <v>3</v>
      </c>
      <c r="N542" s="359">
        <v>3</v>
      </c>
      <c r="O542" s="359"/>
      <c r="P542" s="359"/>
      <c r="Q542" s="359">
        <f t="shared" si="590"/>
        <v>3</v>
      </c>
      <c r="R542" s="359">
        <v>3</v>
      </c>
      <c r="S542" s="359"/>
      <c r="T542" s="359"/>
    </row>
    <row r="543" spans="1:20" s="363" customFormat="1" ht="46.5" customHeight="1">
      <c r="A543" s="263"/>
      <c r="B543" s="255" t="s">
        <v>509</v>
      </c>
      <c r="C543" s="255" t="s">
        <v>701</v>
      </c>
      <c r="D543" s="256" t="s">
        <v>510</v>
      </c>
      <c r="E543" s="257">
        <f t="shared" si="587"/>
        <v>45</v>
      </c>
      <c r="F543" s="257">
        <v>45</v>
      </c>
      <c r="G543" s="257">
        <v>0</v>
      </c>
      <c r="H543" s="257"/>
      <c r="I543" s="257">
        <f t="shared" si="588"/>
        <v>45</v>
      </c>
      <c r="J543" s="257">
        <v>45</v>
      </c>
      <c r="K543" s="257">
        <v>0</v>
      </c>
      <c r="L543" s="257"/>
      <c r="M543" s="257">
        <f t="shared" si="589"/>
        <v>45</v>
      </c>
      <c r="N543" s="257">
        <v>45</v>
      </c>
      <c r="O543" s="257">
        <v>0</v>
      </c>
      <c r="P543" s="257"/>
      <c r="Q543" s="257">
        <f t="shared" si="590"/>
        <v>45</v>
      </c>
      <c r="R543" s="257">
        <v>45</v>
      </c>
      <c r="S543" s="257">
        <v>0</v>
      </c>
      <c r="T543" s="257"/>
    </row>
    <row r="544" spans="1:20" s="363" customFormat="1" ht="24" customHeight="1">
      <c r="A544" s="263"/>
      <c r="B544" s="365" t="s">
        <v>354</v>
      </c>
      <c r="C544" s="255" t="s">
        <v>354</v>
      </c>
      <c r="D544" s="258" t="s">
        <v>16</v>
      </c>
      <c r="E544" s="359">
        <f t="shared" si="587"/>
        <v>11</v>
      </c>
      <c r="F544" s="359">
        <f t="shared" ref="F544:H544" si="659">F545+F546</f>
        <v>11</v>
      </c>
      <c r="G544" s="359">
        <f t="shared" si="659"/>
        <v>0</v>
      </c>
      <c r="H544" s="359">
        <f t="shared" si="659"/>
        <v>0</v>
      </c>
      <c r="I544" s="359">
        <f t="shared" si="588"/>
        <v>11</v>
      </c>
      <c r="J544" s="359">
        <f t="shared" ref="J544:L544" si="660">J545+J546</f>
        <v>11</v>
      </c>
      <c r="K544" s="359">
        <f t="shared" si="660"/>
        <v>0</v>
      </c>
      <c r="L544" s="359">
        <f t="shared" si="660"/>
        <v>0</v>
      </c>
      <c r="M544" s="359">
        <f t="shared" si="589"/>
        <v>11</v>
      </c>
      <c r="N544" s="359">
        <f t="shared" ref="N544:P544" si="661">N545+N546</f>
        <v>11</v>
      </c>
      <c r="O544" s="359">
        <f t="shared" si="661"/>
        <v>0</v>
      </c>
      <c r="P544" s="359">
        <f t="shared" si="661"/>
        <v>0</v>
      </c>
      <c r="Q544" s="359">
        <f t="shared" si="590"/>
        <v>11</v>
      </c>
      <c r="R544" s="359">
        <f t="shared" ref="R544:T544" si="662">R545+R546</f>
        <v>11</v>
      </c>
      <c r="S544" s="359">
        <f t="shared" si="662"/>
        <v>0</v>
      </c>
      <c r="T544" s="359">
        <f t="shared" si="662"/>
        <v>0</v>
      </c>
    </row>
    <row r="545" spans="1:20" s="363" customFormat="1" ht="24" customHeight="1">
      <c r="A545" s="263"/>
      <c r="B545" s="365" t="s">
        <v>354</v>
      </c>
      <c r="C545" s="255" t="s">
        <v>354</v>
      </c>
      <c r="D545" s="258" t="s">
        <v>17</v>
      </c>
      <c r="E545" s="359">
        <f t="shared" si="587"/>
        <v>7</v>
      </c>
      <c r="F545" s="359">
        <v>7</v>
      </c>
      <c r="G545" s="359"/>
      <c r="H545" s="359"/>
      <c r="I545" s="359">
        <f t="shared" si="588"/>
        <v>7</v>
      </c>
      <c r="J545" s="359">
        <v>7</v>
      </c>
      <c r="K545" s="359"/>
      <c r="L545" s="359"/>
      <c r="M545" s="359">
        <f t="shared" si="589"/>
        <v>7</v>
      </c>
      <c r="N545" s="359">
        <v>7</v>
      </c>
      <c r="O545" s="359"/>
      <c r="P545" s="359"/>
      <c r="Q545" s="359">
        <f t="shared" si="590"/>
        <v>7</v>
      </c>
      <c r="R545" s="359">
        <v>7</v>
      </c>
      <c r="S545" s="359"/>
      <c r="T545" s="359"/>
    </row>
    <row r="546" spans="1:20" s="363" customFormat="1" ht="24" customHeight="1">
      <c r="A546" s="263"/>
      <c r="B546" s="365" t="s">
        <v>354</v>
      </c>
      <c r="C546" s="255" t="s">
        <v>354</v>
      </c>
      <c r="D546" s="258" t="s">
        <v>18</v>
      </c>
      <c r="E546" s="359">
        <f t="shared" si="587"/>
        <v>4</v>
      </c>
      <c r="F546" s="359">
        <v>4</v>
      </c>
      <c r="G546" s="359"/>
      <c r="H546" s="359"/>
      <c r="I546" s="359">
        <f t="shared" si="588"/>
        <v>4</v>
      </c>
      <c r="J546" s="359">
        <v>4</v>
      </c>
      <c r="K546" s="359"/>
      <c r="L546" s="359"/>
      <c r="M546" s="359">
        <f t="shared" si="589"/>
        <v>4</v>
      </c>
      <c r="N546" s="359">
        <v>4</v>
      </c>
      <c r="O546" s="359"/>
      <c r="P546" s="359"/>
      <c r="Q546" s="359">
        <f t="shared" si="590"/>
        <v>4</v>
      </c>
      <c r="R546" s="359">
        <v>4</v>
      </c>
      <c r="S546" s="359"/>
      <c r="T546" s="359"/>
    </row>
    <row r="547" spans="1:20" s="363" customFormat="1" ht="35.25" customHeight="1">
      <c r="A547" s="263"/>
      <c r="B547" s="286" t="s">
        <v>511</v>
      </c>
      <c r="C547" s="286" t="s">
        <v>702</v>
      </c>
      <c r="D547" s="366" t="s">
        <v>512</v>
      </c>
      <c r="E547" s="257">
        <f t="shared" si="587"/>
        <v>67</v>
      </c>
      <c r="F547" s="257">
        <f>55+5</f>
        <v>60</v>
      </c>
      <c r="G547" s="257">
        <v>7</v>
      </c>
      <c r="H547" s="257"/>
      <c r="I547" s="257">
        <f t="shared" si="588"/>
        <v>67</v>
      </c>
      <c r="J547" s="257">
        <f>55+5</f>
        <v>60</v>
      </c>
      <c r="K547" s="257">
        <v>7</v>
      </c>
      <c r="L547" s="257"/>
      <c r="M547" s="257">
        <f t="shared" si="589"/>
        <v>67</v>
      </c>
      <c r="N547" s="257">
        <f>55+5</f>
        <v>60</v>
      </c>
      <c r="O547" s="257">
        <v>7</v>
      </c>
      <c r="P547" s="257"/>
      <c r="Q547" s="257">
        <f t="shared" si="590"/>
        <v>67</v>
      </c>
      <c r="R547" s="257">
        <f>55+5</f>
        <v>60</v>
      </c>
      <c r="S547" s="257">
        <v>7</v>
      </c>
      <c r="T547" s="257"/>
    </row>
    <row r="548" spans="1:20" s="363" customFormat="1" ht="24" customHeight="1">
      <c r="A548" s="263"/>
      <c r="B548" s="365" t="s">
        <v>354</v>
      </c>
      <c r="C548" s="255" t="s">
        <v>354</v>
      </c>
      <c r="D548" s="258" t="s">
        <v>16</v>
      </c>
      <c r="E548" s="359">
        <f t="shared" si="587"/>
        <v>13</v>
      </c>
      <c r="F548" s="359">
        <f t="shared" ref="F548:H548" si="663">F549+F550</f>
        <v>13</v>
      </c>
      <c r="G548" s="359">
        <f t="shared" si="663"/>
        <v>0</v>
      </c>
      <c r="H548" s="359">
        <f t="shared" si="663"/>
        <v>0</v>
      </c>
      <c r="I548" s="359">
        <f t="shared" si="588"/>
        <v>13</v>
      </c>
      <c r="J548" s="359">
        <f t="shared" ref="J548:L548" si="664">J549+J550</f>
        <v>13</v>
      </c>
      <c r="K548" s="359">
        <f t="shared" si="664"/>
        <v>0</v>
      </c>
      <c r="L548" s="359">
        <f t="shared" si="664"/>
        <v>0</v>
      </c>
      <c r="M548" s="359">
        <f t="shared" si="589"/>
        <v>13</v>
      </c>
      <c r="N548" s="359">
        <f t="shared" ref="N548:P548" si="665">N549+N550</f>
        <v>13</v>
      </c>
      <c r="O548" s="359">
        <f t="shared" si="665"/>
        <v>0</v>
      </c>
      <c r="P548" s="359">
        <f t="shared" si="665"/>
        <v>0</v>
      </c>
      <c r="Q548" s="359">
        <f t="shared" si="590"/>
        <v>13</v>
      </c>
      <c r="R548" s="359">
        <f t="shared" ref="R548:T548" si="666">R549+R550</f>
        <v>13</v>
      </c>
      <c r="S548" s="359">
        <f t="shared" si="666"/>
        <v>0</v>
      </c>
      <c r="T548" s="359">
        <f t="shared" si="666"/>
        <v>0</v>
      </c>
    </row>
    <row r="549" spans="1:20" s="363" customFormat="1" ht="24" customHeight="1">
      <c r="A549" s="263"/>
      <c r="B549" s="365" t="s">
        <v>354</v>
      </c>
      <c r="C549" s="255" t="s">
        <v>354</v>
      </c>
      <c r="D549" s="258" t="s">
        <v>17</v>
      </c>
      <c r="E549" s="359">
        <f t="shared" si="587"/>
        <v>6</v>
      </c>
      <c r="F549" s="359">
        <f>5+1</f>
        <v>6</v>
      </c>
      <c r="G549" s="359"/>
      <c r="H549" s="359"/>
      <c r="I549" s="359">
        <f t="shared" si="588"/>
        <v>6</v>
      </c>
      <c r="J549" s="359">
        <f>5+1</f>
        <v>6</v>
      </c>
      <c r="K549" s="359"/>
      <c r="L549" s="359"/>
      <c r="M549" s="359">
        <f t="shared" si="589"/>
        <v>6</v>
      </c>
      <c r="N549" s="359">
        <f>5+1</f>
        <v>6</v>
      </c>
      <c r="O549" s="359"/>
      <c r="P549" s="359"/>
      <c r="Q549" s="359">
        <f t="shared" si="590"/>
        <v>6</v>
      </c>
      <c r="R549" s="359">
        <f>5+1</f>
        <v>6</v>
      </c>
      <c r="S549" s="359"/>
      <c r="T549" s="359"/>
    </row>
    <row r="550" spans="1:20" s="363" customFormat="1" ht="24" customHeight="1">
      <c r="A550" s="263"/>
      <c r="B550" s="365" t="s">
        <v>354</v>
      </c>
      <c r="C550" s="255" t="s">
        <v>354</v>
      </c>
      <c r="D550" s="258" t="s">
        <v>18</v>
      </c>
      <c r="E550" s="359">
        <f t="shared" ref="E550:E613" si="667">F550+G550+H550</f>
        <v>7</v>
      </c>
      <c r="F550" s="359">
        <v>7</v>
      </c>
      <c r="G550" s="359"/>
      <c r="H550" s="359"/>
      <c r="I550" s="359">
        <f t="shared" ref="I550:I613" si="668">J550+K550+L550</f>
        <v>7</v>
      </c>
      <c r="J550" s="359">
        <v>7</v>
      </c>
      <c r="K550" s="359"/>
      <c r="L550" s="359"/>
      <c r="M550" s="359">
        <f t="shared" ref="M550:M613" si="669">N550+O550+P550</f>
        <v>7</v>
      </c>
      <c r="N550" s="359">
        <v>7</v>
      </c>
      <c r="O550" s="359"/>
      <c r="P550" s="359"/>
      <c r="Q550" s="359">
        <f t="shared" ref="Q550:Q613" si="670">R550+S550+T550</f>
        <v>7</v>
      </c>
      <c r="R550" s="359">
        <v>7</v>
      </c>
      <c r="S550" s="359"/>
      <c r="T550" s="359"/>
    </row>
    <row r="551" spans="1:20" s="363" customFormat="1" ht="39.75" customHeight="1">
      <c r="A551" s="263"/>
      <c r="B551" s="286" t="s">
        <v>513</v>
      </c>
      <c r="C551" s="286" t="s">
        <v>706</v>
      </c>
      <c r="D551" s="366" t="s">
        <v>514</v>
      </c>
      <c r="E551" s="257">
        <f t="shared" si="667"/>
        <v>198</v>
      </c>
      <c r="F551" s="257">
        <f>95+80</f>
        <v>175</v>
      </c>
      <c r="G551" s="257">
        <v>23</v>
      </c>
      <c r="H551" s="257"/>
      <c r="I551" s="257">
        <f t="shared" si="668"/>
        <v>118</v>
      </c>
      <c r="J551" s="257">
        <v>95</v>
      </c>
      <c r="K551" s="257">
        <v>23</v>
      </c>
      <c r="L551" s="257"/>
      <c r="M551" s="257">
        <f t="shared" si="669"/>
        <v>118</v>
      </c>
      <c r="N551" s="257">
        <v>95</v>
      </c>
      <c r="O551" s="257">
        <v>23</v>
      </c>
      <c r="P551" s="257"/>
      <c r="Q551" s="257">
        <f t="shared" si="670"/>
        <v>118</v>
      </c>
      <c r="R551" s="257">
        <v>95</v>
      </c>
      <c r="S551" s="257">
        <v>23</v>
      </c>
      <c r="T551" s="257"/>
    </row>
    <row r="552" spans="1:20" s="363" customFormat="1">
      <c r="A552" s="274"/>
      <c r="B552" s="365" t="s">
        <v>354</v>
      </c>
      <c r="C552" s="255" t="s">
        <v>354</v>
      </c>
      <c r="D552" s="258" t="s">
        <v>16</v>
      </c>
      <c r="E552" s="359">
        <f t="shared" si="667"/>
        <v>20</v>
      </c>
      <c r="F552" s="359">
        <f t="shared" ref="F552:H552" si="671">F553+F554</f>
        <v>17</v>
      </c>
      <c r="G552" s="359">
        <f t="shared" si="671"/>
        <v>3</v>
      </c>
      <c r="H552" s="359">
        <f t="shared" si="671"/>
        <v>0</v>
      </c>
      <c r="I552" s="359">
        <f t="shared" si="668"/>
        <v>20</v>
      </c>
      <c r="J552" s="359">
        <f t="shared" ref="J552:L552" si="672">J553+J554</f>
        <v>17</v>
      </c>
      <c r="K552" s="359">
        <f t="shared" si="672"/>
        <v>3</v>
      </c>
      <c r="L552" s="359">
        <f t="shared" si="672"/>
        <v>0</v>
      </c>
      <c r="M552" s="359">
        <f t="shared" si="669"/>
        <v>20</v>
      </c>
      <c r="N552" s="359">
        <f t="shared" ref="N552:P552" si="673">N553+N554</f>
        <v>17</v>
      </c>
      <c r="O552" s="359">
        <f t="shared" si="673"/>
        <v>3</v>
      </c>
      <c r="P552" s="359">
        <f t="shared" si="673"/>
        <v>0</v>
      </c>
      <c r="Q552" s="359">
        <f t="shared" si="670"/>
        <v>20</v>
      </c>
      <c r="R552" s="359">
        <f t="shared" ref="R552:T552" si="674">R553+R554</f>
        <v>17</v>
      </c>
      <c r="S552" s="359">
        <f t="shared" si="674"/>
        <v>3</v>
      </c>
      <c r="T552" s="359">
        <f t="shared" si="674"/>
        <v>0</v>
      </c>
    </row>
    <row r="553" spans="1:20" s="363" customFormat="1">
      <c r="A553" s="274"/>
      <c r="B553" s="365" t="s">
        <v>354</v>
      </c>
      <c r="C553" s="255" t="s">
        <v>354</v>
      </c>
      <c r="D553" s="258" t="s">
        <v>17</v>
      </c>
      <c r="E553" s="359">
        <f t="shared" si="667"/>
        <v>9</v>
      </c>
      <c r="F553" s="359">
        <v>9</v>
      </c>
      <c r="G553" s="359"/>
      <c r="H553" s="359"/>
      <c r="I553" s="359">
        <f t="shared" si="668"/>
        <v>9</v>
      </c>
      <c r="J553" s="359">
        <v>9</v>
      </c>
      <c r="K553" s="359"/>
      <c r="L553" s="359"/>
      <c r="M553" s="359">
        <f t="shared" si="669"/>
        <v>9</v>
      </c>
      <c r="N553" s="359">
        <v>9</v>
      </c>
      <c r="O553" s="359"/>
      <c r="P553" s="359"/>
      <c r="Q553" s="359">
        <f t="shared" si="670"/>
        <v>9</v>
      </c>
      <c r="R553" s="359">
        <v>9</v>
      </c>
      <c r="S553" s="359"/>
      <c r="T553" s="359"/>
    </row>
    <row r="554" spans="1:20" s="363" customFormat="1">
      <c r="A554" s="274"/>
      <c r="B554" s="365" t="s">
        <v>354</v>
      </c>
      <c r="C554" s="255" t="s">
        <v>354</v>
      </c>
      <c r="D554" s="258" t="s">
        <v>18</v>
      </c>
      <c r="E554" s="359">
        <f t="shared" si="667"/>
        <v>11</v>
      </c>
      <c r="F554" s="359">
        <v>8</v>
      </c>
      <c r="G554" s="359">
        <v>3</v>
      </c>
      <c r="H554" s="359"/>
      <c r="I554" s="359">
        <f t="shared" si="668"/>
        <v>11</v>
      </c>
      <c r="J554" s="359">
        <v>8</v>
      </c>
      <c r="K554" s="359">
        <v>3</v>
      </c>
      <c r="L554" s="359"/>
      <c r="M554" s="359">
        <f t="shared" si="669"/>
        <v>11</v>
      </c>
      <c r="N554" s="359">
        <v>8</v>
      </c>
      <c r="O554" s="359">
        <v>3</v>
      </c>
      <c r="P554" s="359"/>
      <c r="Q554" s="359">
        <f t="shared" si="670"/>
        <v>11</v>
      </c>
      <c r="R554" s="359">
        <v>8</v>
      </c>
      <c r="S554" s="359">
        <v>3</v>
      </c>
      <c r="T554" s="359"/>
    </row>
    <row r="555" spans="1:20" s="363" customFormat="1" ht="38.25" customHeight="1">
      <c r="A555" s="274"/>
      <c r="B555" s="255" t="s">
        <v>515</v>
      </c>
      <c r="C555" s="255" t="s">
        <v>707</v>
      </c>
      <c r="D555" s="256" t="s">
        <v>516</v>
      </c>
      <c r="E555" s="257">
        <f t="shared" si="667"/>
        <v>111</v>
      </c>
      <c r="F555" s="257">
        <v>95</v>
      </c>
      <c r="G555" s="257">
        <v>16</v>
      </c>
      <c r="H555" s="257"/>
      <c r="I555" s="257">
        <f t="shared" si="668"/>
        <v>111</v>
      </c>
      <c r="J555" s="257">
        <v>95</v>
      </c>
      <c r="K555" s="257">
        <v>16</v>
      </c>
      <c r="L555" s="257"/>
      <c r="M555" s="257">
        <f t="shared" si="669"/>
        <v>111</v>
      </c>
      <c r="N555" s="257">
        <v>95</v>
      </c>
      <c r="O555" s="257">
        <v>16</v>
      </c>
      <c r="P555" s="257"/>
      <c r="Q555" s="257">
        <f t="shared" si="670"/>
        <v>111</v>
      </c>
      <c r="R555" s="257">
        <v>95</v>
      </c>
      <c r="S555" s="257">
        <v>16</v>
      </c>
      <c r="T555" s="257"/>
    </row>
    <row r="556" spans="1:20" s="363" customFormat="1" ht="27.75" customHeight="1">
      <c r="A556" s="274"/>
      <c r="B556" s="365" t="s">
        <v>354</v>
      </c>
      <c r="C556" s="255" t="s">
        <v>354</v>
      </c>
      <c r="D556" s="258" t="s">
        <v>16</v>
      </c>
      <c r="E556" s="359">
        <f t="shared" si="667"/>
        <v>25</v>
      </c>
      <c r="F556" s="359">
        <f t="shared" ref="F556:H556" si="675">F557+F558</f>
        <v>23</v>
      </c>
      <c r="G556" s="359">
        <f t="shared" si="675"/>
        <v>2</v>
      </c>
      <c r="H556" s="359">
        <f t="shared" si="675"/>
        <v>0</v>
      </c>
      <c r="I556" s="359">
        <f t="shared" si="668"/>
        <v>25</v>
      </c>
      <c r="J556" s="359">
        <f t="shared" ref="J556:L556" si="676">J557+J558</f>
        <v>23</v>
      </c>
      <c r="K556" s="359">
        <f t="shared" si="676"/>
        <v>2</v>
      </c>
      <c r="L556" s="359">
        <f t="shared" si="676"/>
        <v>0</v>
      </c>
      <c r="M556" s="359">
        <f t="shared" si="669"/>
        <v>25</v>
      </c>
      <c r="N556" s="359">
        <f t="shared" ref="N556:P556" si="677">N557+N558</f>
        <v>23</v>
      </c>
      <c r="O556" s="359">
        <f t="shared" si="677"/>
        <v>2</v>
      </c>
      <c r="P556" s="359">
        <f t="shared" si="677"/>
        <v>0</v>
      </c>
      <c r="Q556" s="359">
        <f t="shared" si="670"/>
        <v>25</v>
      </c>
      <c r="R556" s="359">
        <f t="shared" ref="R556:T556" si="678">R557+R558</f>
        <v>23</v>
      </c>
      <c r="S556" s="359">
        <f t="shared" si="678"/>
        <v>2</v>
      </c>
      <c r="T556" s="359">
        <f t="shared" si="678"/>
        <v>0</v>
      </c>
    </row>
    <row r="557" spans="1:20" s="363" customFormat="1" ht="20.25" customHeight="1">
      <c r="A557" s="274"/>
      <c r="B557" s="365" t="s">
        <v>354</v>
      </c>
      <c r="C557" s="255" t="s">
        <v>354</v>
      </c>
      <c r="D557" s="258" t="s">
        <v>17</v>
      </c>
      <c r="E557" s="359">
        <f t="shared" si="667"/>
        <v>19</v>
      </c>
      <c r="F557" s="359">
        <v>19</v>
      </c>
      <c r="G557" s="359"/>
      <c r="H557" s="359"/>
      <c r="I557" s="359">
        <f t="shared" si="668"/>
        <v>19</v>
      </c>
      <c r="J557" s="359">
        <v>19</v>
      </c>
      <c r="K557" s="359"/>
      <c r="L557" s="359"/>
      <c r="M557" s="359">
        <f t="shared" si="669"/>
        <v>19</v>
      </c>
      <c r="N557" s="359">
        <v>19</v>
      </c>
      <c r="O557" s="359"/>
      <c r="P557" s="359"/>
      <c r="Q557" s="359">
        <f t="shared" si="670"/>
        <v>19</v>
      </c>
      <c r="R557" s="359">
        <v>19</v>
      </c>
      <c r="S557" s="359"/>
      <c r="T557" s="359"/>
    </row>
    <row r="558" spans="1:20" s="363" customFormat="1" ht="19.5" customHeight="1">
      <c r="A558" s="274"/>
      <c r="B558" s="365" t="s">
        <v>354</v>
      </c>
      <c r="C558" s="255" t="s">
        <v>354</v>
      </c>
      <c r="D558" s="258" t="s">
        <v>18</v>
      </c>
      <c r="E558" s="359">
        <f t="shared" si="667"/>
        <v>6</v>
      </c>
      <c r="F558" s="359">
        <v>4</v>
      </c>
      <c r="G558" s="359">
        <v>2</v>
      </c>
      <c r="H558" s="359"/>
      <c r="I558" s="359">
        <f t="shared" si="668"/>
        <v>6</v>
      </c>
      <c r="J558" s="359">
        <v>4</v>
      </c>
      <c r="K558" s="359">
        <v>2</v>
      </c>
      <c r="L558" s="359"/>
      <c r="M558" s="359">
        <f t="shared" si="669"/>
        <v>6</v>
      </c>
      <c r="N558" s="359">
        <v>4</v>
      </c>
      <c r="O558" s="359">
        <v>2</v>
      </c>
      <c r="P558" s="359"/>
      <c r="Q558" s="359">
        <f t="shared" si="670"/>
        <v>6</v>
      </c>
      <c r="R558" s="359">
        <v>4</v>
      </c>
      <c r="S558" s="359">
        <v>2</v>
      </c>
      <c r="T558" s="359"/>
    </row>
    <row r="559" spans="1:20" s="363" customFormat="1" ht="36" customHeight="1">
      <c r="A559" s="274"/>
      <c r="B559" s="255" t="s">
        <v>517</v>
      </c>
      <c r="C559" s="255" t="s">
        <v>708</v>
      </c>
      <c r="D559" s="256" t="s">
        <v>518</v>
      </c>
      <c r="E559" s="257">
        <f t="shared" si="667"/>
        <v>130</v>
      </c>
      <c r="F559" s="257">
        <v>80</v>
      </c>
      <c r="G559" s="257">
        <v>50</v>
      </c>
      <c r="H559" s="257"/>
      <c r="I559" s="257">
        <f t="shared" si="668"/>
        <v>130</v>
      </c>
      <c r="J559" s="257">
        <v>80</v>
      </c>
      <c r="K559" s="257">
        <v>50</v>
      </c>
      <c r="L559" s="257"/>
      <c r="M559" s="257">
        <f t="shared" si="669"/>
        <v>130</v>
      </c>
      <c r="N559" s="257">
        <v>80</v>
      </c>
      <c r="O559" s="257">
        <v>50</v>
      </c>
      <c r="P559" s="257"/>
      <c r="Q559" s="257">
        <f t="shared" si="670"/>
        <v>130</v>
      </c>
      <c r="R559" s="257">
        <v>80</v>
      </c>
      <c r="S559" s="257">
        <v>50</v>
      </c>
      <c r="T559" s="257"/>
    </row>
    <row r="560" spans="1:20" s="363" customFormat="1" ht="21" customHeight="1">
      <c r="A560" s="246"/>
      <c r="B560" s="365" t="s">
        <v>354</v>
      </c>
      <c r="C560" s="255" t="s">
        <v>354</v>
      </c>
      <c r="D560" s="258" t="s">
        <v>16</v>
      </c>
      <c r="E560" s="359">
        <f t="shared" si="667"/>
        <v>32</v>
      </c>
      <c r="F560" s="359">
        <f t="shared" ref="F560:H560" si="679">F561+F562</f>
        <v>24</v>
      </c>
      <c r="G560" s="359">
        <f t="shared" si="679"/>
        <v>8</v>
      </c>
      <c r="H560" s="359">
        <f t="shared" si="679"/>
        <v>0</v>
      </c>
      <c r="I560" s="359">
        <f t="shared" si="668"/>
        <v>32</v>
      </c>
      <c r="J560" s="359">
        <f t="shared" ref="J560:L560" si="680">J561+J562</f>
        <v>24</v>
      </c>
      <c r="K560" s="359">
        <f t="shared" si="680"/>
        <v>8</v>
      </c>
      <c r="L560" s="359">
        <f t="shared" si="680"/>
        <v>0</v>
      </c>
      <c r="M560" s="359">
        <f t="shared" si="669"/>
        <v>32</v>
      </c>
      <c r="N560" s="359">
        <f t="shared" ref="N560:P560" si="681">N561+N562</f>
        <v>24</v>
      </c>
      <c r="O560" s="359">
        <f t="shared" si="681"/>
        <v>8</v>
      </c>
      <c r="P560" s="359">
        <f t="shared" si="681"/>
        <v>0</v>
      </c>
      <c r="Q560" s="359">
        <f t="shared" si="670"/>
        <v>32</v>
      </c>
      <c r="R560" s="359">
        <f t="shared" ref="R560:T560" si="682">R561+R562</f>
        <v>24</v>
      </c>
      <c r="S560" s="359">
        <f t="shared" si="682"/>
        <v>8</v>
      </c>
      <c r="T560" s="359">
        <f t="shared" si="682"/>
        <v>0</v>
      </c>
    </row>
    <row r="561" spans="1:20" s="363" customFormat="1" ht="27" customHeight="1">
      <c r="A561" s="274"/>
      <c r="B561" s="365" t="s">
        <v>354</v>
      </c>
      <c r="C561" s="255" t="s">
        <v>354</v>
      </c>
      <c r="D561" s="258" t="s">
        <v>17</v>
      </c>
      <c r="E561" s="359">
        <f t="shared" si="667"/>
        <v>14</v>
      </c>
      <c r="F561" s="359">
        <v>14</v>
      </c>
      <c r="G561" s="359">
        <v>0</v>
      </c>
      <c r="H561" s="359"/>
      <c r="I561" s="359">
        <f t="shared" si="668"/>
        <v>14</v>
      </c>
      <c r="J561" s="359">
        <v>14</v>
      </c>
      <c r="K561" s="359">
        <v>0</v>
      </c>
      <c r="L561" s="359"/>
      <c r="M561" s="359">
        <f t="shared" si="669"/>
        <v>14</v>
      </c>
      <c r="N561" s="359">
        <v>14</v>
      </c>
      <c r="O561" s="359">
        <v>0</v>
      </c>
      <c r="P561" s="359"/>
      <c r="Q561" s="359">
        <f t="shared" si="670"/>
        <v>14</v>
      </c>
      <c r="R561" s="359">
        <v>14</v>
      </c>
      <c r="S561" s="359">
        <v>0</v>
      </c>
      <c r="T561" s="359"/>
    </row>
    <row r="562" spans="1:20" s="363" customFormat="1" ht="30.75" customHeight="1">
      <c r="A562" s="274"/>
      <c r="B562" s="365" t="s">
        <v>354</v>
      </c>
      <c r="C562" s="255" t="s">
        <v>354</v>
      </c>
      <c r="D562" s="258" t="s">
        <v>18</v>
      </c>
      <c r="E562" s="359">
        <f t="shared" si="667"/>
        <v>18</v>
      </c>
      <c r="F562" s="359">
        <v>10</v>
      </c>
      <c r="G562" s="359">
        <v>8</v>
      </c>
      <c r="H562" s="359"/>
      <c r="I562" s="359">
        <f t="shared" si="668"/>
        <v>18</v>
      </c>
      <c r="J562" s="359">
        <v>10</v>
      </c>
      <c r="K562" s="359">
        <v>8</v>
      </c>
      <c r="L562" s="359"/>
      <c r="M562" s="359">
        <f t="shared" si="669"/>
        <v>18</v>
      </c>
      <c r="N562" s="359">
        <v>10</v>
      </c>
      <c r="O562" s="359">
        <v>8</v>
      </c>
      <c r="P562" s="359"/>
      <c r="Q562" s="359">
        <f t="shared" si="670"/>
        <v>18</v>
      </c>
      <c r="R562" s="359">
        <v>10</v>
      </c>
      <c r="S562" s="359">
        <v>8</v>
      </c>
      <c r="T562" s="359"/>
    </row>
    <row r="563" spans="1:20" s="363" customFormat="1" ht="38.25" customHeight="1">
      <c r="A563" s="246"/>
      <c r="B563" s="255" t="s">
        <v>519</v>
      </c>
      <c r="C563" s="255" t="s">
        <v>709</v>
      </c>
      <c r="D563" s="256" t="s">
        <v>520</v>
      </c>
      <c r="E563" s="257">
        <f t="shared" si="667"/>
        <v>55</v>
      </c>
      <c r="F563" s="257">
        <v>40</v>
      </c>
      <c r="G563" s="257">
        <v>15</v>
      </c>
      <c r="H563" s="257"/>
      <c r="I563" s="257">
        <f t="shared" si="668"/>
        <v>55</v>
      </c>
      <c r="J563" s="257">
        <v>40</v>
      </c>
      <c r="K563" s="257">
        <v>15</v>
      </c>
      <c r="L563" s="257"/>
      <c r="M563" s="257">
        <f t="shared" si="669"/>
        <v>55</v>
      </c>
      <c r="N563" s="257">
        <v>40</v>
      </c>
      <c r="O563" s="257">
        <v>15</v>
      </c>
      <c r="P563" s="257"/>
      <c r="Q563" s="257">
        <f t="shared" si="670"/>
        <v>55</v>
      </c>
      <c r="R563" s="257">
        <v>40</v>
      </c>
      <c r="S563" s="257">
        <v>15</v>
      </c>
      <c r="T563" s="257"/>
    </row>
    <row r="564" spans="1:20" s="363" customFormat="1" ht="24" customHeight="1">
      <c r="A564" s="263"/>
      <c r="B564" s="365" t="s">
        <v>354</v>
      </c>
      <c r="C564" s="255" t="s">
        <v>354</v>
      </c>
      <c r="D564" s="258" t="s">
        <v>16</v>
      </c>
      <c r="E564" s="359">
        <f t="shared" si="667"/>
        <v>13</v>
      </c>
      <c r="F564" s="359">
        <f t="shared" ref="F564:H564" si="683">F565+F566</f>
        <v>11</v>
      </c>
      <c r="G564" s="359">
        <f t="shared" si="683"/>
        <v>2</v>
      </c>
      <c r="H564" s="359">
        <f t="shared" si="683"/>
        <v>0</v>
      </c>
      <c r="I564" s="359">
        <f t="shared" si="668"/>
        <v>13</v>
      </c>
      <c r="J564" s="359">
        <f t="shared" ref="J564:L564" si="684">J565+J566</f>
        <v>11</v>
      </c>
      <c r="K564" s="359">
        <f t="shared" si="684"/>
        <v>2</v>
      </c>
      <c r="L564" s="359">
        <f t="shared" si="684"/>
        <v>0</v>
      </c>
      <c r="M564" s="359">
        <f t="shared" si="669"/>
        <v>13</v>
      </c>
      <c r="N564" s="359">
        <f t="shared" ref="N564:P564" si="685">N565+N566</f>
        <v>11</v>
      </c>
      <c r="O564" s="359">
        <f t="shared" si="685"/>
        <v>2</v>
      </c>
      <c r="P564" s="359">
        <f t="shared" si="685"/>
        <v>0</v>
      </c>
      <c r="Q564" s="359">
        <f t="shared" si="670"/>
        <v>13</v>
      </c>
      <c r="R564" s="359">
        <f t="shared" ref="R564:T564" si="686">R565+R566</f>
        <v>11</v>
      </c>
      <c r="S564" s="359">
        <f t="shared" si="686"/>
        <v>2</v>
      </c>
      <c r="T564" s="359">
        <f t="shared" si="686"/>
        <v>0</v>
      </c>
    </row>
    <row r="565" spans="1:20" s="363" customFormat="1" ht="22.5" customHeight="1">
      <c r="A565" s="274"/>
      <c r="B565" s="365" t="s">
        <v>354</v>
      </c>
      <c r="C565" s="255" t="s">
        <v>354</v>
      </c>
      <c r="D565" s="258" t="s">
        <v>17</v>
      </c>
      <c r="E565" s="359">
        <f t="shared" si="667"/>
        <v>8</v>
      </c>
      <c r="F565" s="359">
        <v>8</v>
      </c>
      <c r="G565" s="359"/>
      <c r="H565" s="359"/>
      <c r="I565" s="359">
        <f t="shared" si="668"/>
        <v>8</v>
      </c>
      <c r="J565" s="359">
        <v>8</v>
      </c>
      <c r="K565" s="359"/>
      <c r="L565" s="359"/>
      <c r="M565" s="359">
        <f t="shared" si="669"/>
        <v>8</v>
      </c>
      <c r="N565" s="359">
        <v>8</v>
      </c>
      <c r="O565" s="359"/>
      <c r="P565" s="359"/>
      <c r="Q565" s="359">
        <f t="shared" si="670"/>
        <v>8</v>
      </c>
      <c r="R565" s="359">
        <v>8</v>
      </c>
      <c r="S565" s="359"/>
      <c r="T565" s="359"/>
    </row>
    <row r="566" spans="1:20" s="363" customFormat="1" ht="21" customHeight="1">
      <c r="A566" s="246"/>
      <c r="B566" s="365" t="s">
        <v>354</v>
      </c>
      <c r="C566" s="255" t="s">
        <v>354</v>
      </c>
      <c r="D566" s="258" t="s">
        <v>18</v>
      </c>
      <c r="E566" s="359">
        <f t="shared" si="667"/>
        <v>5</v>
      </c>
      <c r="F566" s="359">
        <v>3</v>
      </c>
      <c r="G566" s="359">
        <v>2</v>
      </c>
      <c r="H566" s="359"/>
      <c r="I566" s="359">
        <f t="shared" si="668"/>
        <v>5</v>
      </c>
      <c r="J566" s="359">
        <v>3</v>
      </c>
      <c r="K566" s="359">
        <v>2</v>
      </c>
      <c r="L566" s="359"/>
      <c r="M566" s="359">
        <f t="shared" si="669"/>
        <v>5</v>
      </c>
      <c r="N566" s="359">
        <v>3</v>
      </c>
      <c r="O566" s="359">
        <v>2</v>
      </c>
      <c r="P566" s="359"/>
      <c r="Q566" s="359">
        <f t="shared" si="670"/>
        <v>5</v>
      </c>
      <c r="R566" s="359">
        <v>3</v>
      </c>
      <c r="S566" s="359">
        <v>2</v>
      </c>
      <c r="T566" s="359"/>
    </row>
    <row r="567" spans="1:20" s="363" customFormat="1" ht="36.75" customHeight="1">
      <c r="A567" s="274"/>
      <c r="B567" s="255" t="s">
        <v>521</v>
      </c>
      <c r="C567" s="255" t="s">
        <v>710</v>
      </c>
      <c r="D567" s="256" t="s">
        <v>522</v>
      </c>
      <c r="E567" s="257">
        <f t="shared" si="667"/>
        <v>491</v>
      </c>
      <c r="F567" s="257">
        <f>50+435</f>
        <v>485</v>
      </c>
      <c r="G567" s="257">
        <v>6</v>
      </c>
      <c r="H567" s="257"/>
      <c r="I567" s="257">
        <f t="shared" si="668"/>
        <v>56</v>
      </c>
      <c r="J567" s="257">
        <v>50</v>
      </c>
      <c r="K567" s="257">
        <v>6</v>
      </c>
      <c r="L567" s="257"/>
      <c r="M567" s="257">
        <f t="shared" si="669"/>
        <v>56</v>
      </c>
      <c r="N567" s="257">
        <v>50</v>
      </c>
      <c r="O567" s="257">
        <v>6</v>
      </c>
      <c r="P567" s="257"/>
      <c r="Q567" s="257">
        <f t="shared" si="670"/>
        <v>56</v>
      </c>
      <c r="R567" s="257">
        <v>50</v>
      </c>
      <c r="S567" s="257">
        <v>6</v>
      </c>
      <c r="T567" s="257"/>
    </row>
    <row r="568" spans="1:20" s="363" customFormat="1" ht="27" customHeight="1">
      <c r="A568" s="274"/>
      <c r="B568" s="365" t="s">
        <v>354</v>
      </c>
      <c r="C568" s="255" t="s">
        <v>354</v>
      </c>
      <c r="D568" s="258" t="s">
        <v>16</v>
      </c>
      <c r="E568" s="359">
        <f t="shared" si="667"/>
        <v>12</v>
      </c>
      <c r="F568" s="359">
        <f t="shared" ref="F568:H568" si="687">F569+F570</f>
        <v>12</v>
      </c>
      <c r="G568" s="359">
        <f t="shared" si="687"/>
        <v>0</v>
      </c>
      <c r="H568" s="359">
        <f t="shared" si="687"/>
        <v>0</v>
      </c>
      <c r="I568" s="359">
        <f t="shared" si="668"/>
        <v>12</v>
      </c>
      <c r="J568" s="359">
        <f t="shared" ref="J568:L568" si="688">J569+J570</f>
        <v>12</v>
      </c>
      <c r="K568" s="359">
        <f t="shared" si="688"/>
        <v>0</v>
      </c>
      <c r="L568" s="359">
        <f t="shared" si="688"/>
        <v>0</v>
      </c>
      <c r="M568" s="359">
        <f t="shared" si="669"/>
        <v>12</v>
      </c>
      <c r="N568" s="359">
        <f t="shared" ref="N568:P568" si="689">N569+N570</f>
        <v>12</v>
      </c>
      <c r="O568" s="359">
        <f t="shared" si="689"/>
        <v>0</v>
      </c>
      <c r="P568" s="359">
        <f t="shared" si="689"/>
        <v>0</v>
      </c>
      <c r="Q568" s="359">
        <f t="shared" si="670"/>
        <v>12</v>
      </c>
      <c r="R568" s="359">
        <f t="shared" ref="R568:T568" si="690">R569+R570</f>
        <v>12</v>
      </c>
      <c r="S568" s="359">
        <f t="shared" si="690"/>
        <v>0</v>
      </c>
      <c r="T568" s="359">
        <f t="shared" si="690"/>
        <v>0</v>
      </c>
    </row>
    <row r="569" spans="1:20" s="363" customFormat="1" ht="27" customHeight="1">
      <c r="A569" s="274"/>
      <c r="B569" s="365" t="s">
        <v>354</v>
      </c>
      <c r="C569" s="255" t="s">
        <v>354</v>
      </c>
      <c r="D569" s="258" t="s">
        <v>17</v>
      </c>
      <c r="E569" s="359">
        <f t="shared" si="667"/>
        <v>7</v>
      </c>
      <c r="F569" s="359">
        <v>7</v>
      </c>
      <c r="G569" s="359"/>
      <c r="H569" s="359"/>
      <c r="I569" s="359">
        <f t="shared" si="668"/>
        <v>7</v>
      </c>
      <c r="J569" s="359">
        <v>7</v>
      </c>
      <c r="K569" s="359"/>
      <c r="L569" s="359"/>
      <c r="M569" s="359">
        <f t="shared" si="669"/>
        <v>7</v>
      </c>
      <c r="N569" s="359">
        <v>7</v>
      </c>
      <c r="O569" s="359"/>
      <c r="P569" s="359"/>
      <c r="Q569" s="359">
        <f t="shared" si="670"/>
        <v>7</v>
      </c>
      <c r="R569" s="359">
        <v>7</v>
      </c>
      <c r="S569" s="359"/>
      <c r="T569" s="359"/>
    </row>
    <row r="570" spans="1:20" s="363" customFormat="1" ht="27" customHeight="1">
      <c r="A570" s="274"/>
      <c r="B570" s="365" t="s">
        <v>354</v>
      </c>
      <c r="C570" s="255" t="s">
        <v>354</v>
      </c>
      <c r="D570" s="258" t="s">
        <v>18</v>
      </c>
      <c r="E570" s="359">
        <f t="shared" si="667"/>
        <v>5</v>
      </c>
      <c r="F570" s="359">
        <v>5</v>
      </c>
      <c r="G570" s="359"/>
      <c r="H570" s="359"/>
      <c r="I570" s="359">
        <f t="shared" si="668"/>
        <v>5</v>
      </c>
      <c r="J570" s="359">
        <v>5</v>
      </c>
      <c r="K570" s="359"/>
      <c r="L570" s="359"/>
      <c r="M570" s="359">
        <f t="shared" si="669"/>
        <v>5</v>
      </c>
      <c r="N570" s="359">
        <v>5</v>
      </c>
      <c r="O570" s="359"/>
      <c r="P570" s="359"/>
      <c r="Q570" s="359">
        <f t="shared" si="670"/>
        <v>5</v>
      </c>
      <c r="R570" s="359">
        <v>5</v>
      </c>
      <c r="S570" s="359"/>
      <c r="T570" s="359"/>
    </row>
    <row r="571" spans="1:20" s="363" customFormat="1" ht="31.5" customHeight="1">
      <c r="A571" s="274"/>
      <c r="B571" s="255" t="s">
        <v>523</v>
      </c>
      <c r="C571" s="255" t="s">
        <v>703</v>
      </c>
      <c r="D571" s="256" t="s">
        <v>524</v>
      </c>
      <c r="E571" s="257">
        <f t="shared" si="667"/>
        <v>70</v>
      </c>
      <c r="F571" s="257">
        <v>40</v>
      </c>
      <c r="G571" s="257">
        <v>30</v>
      </c>
      <c r="H571" s="257"/>
      <c r="I571" s="257">
        <f t="shared" si="668"/>
        <v>70</v>
      </c>
      <c r="J571" s="257">
        <v>40</v>
      </c>
      <c r="K571" s="257">
        <v>30</v>
      </c>
      <c r="L571" s="257"/>
      <c r="M571" s="257">
        <f t="shared" si="669"/>
        <v>70</v>
      </c>
      <c r="N571" s="257">
        <v>40</v>
      </c>
      <c r="O571" s="257">
        <v>30</v>
      </c>
      <c r="P571" s="257"/>
      <c r="Q571" s="257">
        <f t="shared" si="670"/>
        <v>70</v>
      </c>
      <c r="R571" s="257">
        <v>40</v>
      </c>
      <c r="S571" s="257">
        <v>30</v>
      </c>
      <c r="T571" s="257"/>
    </row>
    <row r="572" spans="1:20" s="363" customFormat="1" ht="27" customHeight="1">
      <c r="A572" s="274"/>
      <c r="B572" s="365" t="s">
        <v>354</v>
      </c>
      <c r="C572" s="255" t="s">
        <v>354</v>
      </c>
      <c r="D572" s="258" t="s">
        <v>16</v>
      </c>
      <c r="E572" s="359">
        <f t="shared" si="667"/>
        <v>13</v>
      </c>
      <c r="F572" s="359">
        <f t="shared" ref="F572:H572" si="691">F573+F574</f>
        <v>10</v>
      </c>
      <c r="G572" s="359">
        <f t="shared" si="691"/>
        <v>3</v>
      </c>
      <c r="H572" s="359">
        <f t="shared" si="691"/>
        <v>0</v>
      </c>
      <c r="I572" s="359">
        <f t="shared" si="668"/>
        <v>13</v>
      </c>
      <c r="J572" s="359">
        <f t="shared" ref="J572:L572" si="692">J573+J574</f>
        <v>10</v>
      </c>
      <c r="K572" s="359">
        <f t="shared" si="692"/>
        <v>3</v>
      </c>
      <c r="L572" s="359">
        <f t="shared" si="692"/>
        <v>0</v>
      </c>
      <c r="M572" s="359">
        <f t="shared" si="669"/>
        <v>13</v>
      </c>
      <c r="N572" s="359">
        <f t="shared" ref="N572:P572" si="693">N573+N574</f>
        <v>10</v>
      </c>
      <c r="O572" s="359">
        <f t="shared" si="693"/>
        <v>3</v>
      </c>
      <c r="P572" s="359">
        <f t="shared" si="693"/>
        <v>0</v>
      </c>
      <c r="Q572" s="359">
        <f t="shared" si="670"/>
        <v>13</v>
      </c>
      <c r="R572" s="359">
        <f t="shared" ref="R572:T572" si="694">R573+R574</f>
        <v>10</v>
      </c>
      <c r="S572" s="359">
        <f t="shared" si="694"/>
        <v>3</v>
      </c>
      <c r="T572" s="359">
        <f t="shared" si="694"/>
        <v>0</v>
      </c>
    </row>
    <row r="573" spans="1:20" s="363" customFormat="1" ht="33" customHeight="1">
      <c r="A573" s="274"/>
      <c r="B573" s="365" t="s">
        <v>354</v>
      </c>
      <c r="C573" s="255" t="s">
        <v>354</v>
      </c>
      <c r="D573" s="258" t="s">
        <v>17</v>
      </c>
      <c r="E573" s="359">
        <f t="shared" si="667"/>
        <v>10</v>
      </c>
      <c r="F573" s="359">
        <v>10</v>
      </c>
      <c r="G573" s="359"/>
      <c r="H573" s="359"/>
      <c r="I573" s="359">
        <f t="shared" si="668"/>
        <v>10</v>
      </c>
      <c r="J573" s="359">
        <v>10</v>
      </c>
      <c r="K573" s="359"/>
      <c r="L573" s="359"/>
      <c r="M573" s="359">
        <f t="shared" si="669"/>
        <v>10</v>
      </c>
      <c r="N573" s="359">
        <v>10</v>
      </c>
      <c r="O573" s="359"/>
      <c r="P573" s="359"/>
      <c r="Q573" s="359">
        <f t="shared" si="670"/>
        <v>10</v>
      </c>
      <c r="R573" s="359">
        <v>10</v>
      </c>
      <c r="S573" s="359"/>
      <c r="T573" s="359"/>
    </row>
    <row r="574" spans="1:20" s="363" customFormat="1" ht="27" customHeight="1">
      <c r="A574" s="274"/>
      <c r="B574" s="365" t="s">
        <v>354</v>
      </c>
      <c r="C574" s="255" t="s">
        <v>354</v>
      </c>
      <c r="D574" s="258" t="s">
        <v>18</v>
      </c>
      <c r="E574" s="359">
        <f t="shared" si="667"/>
        <v>3</v>
      </c>
      <c r="F574" s="359"/>
      <c r="G574" s="359">
        <v>3</v>
      </c>
      <c r="H574" s="359"/>
      <c r="I574" s="359">
        <f t="shared" si="668"/>
        <v>3</v>
      </c>
      <c r="J574" s="359"/>
      <c r="K574" s="359">
        <v>3</v>
      </c>
      <c r="L574" s="359"/>
      <c r="M574" s="359">
        <f t="shared" si="669"/>
        <v>3</v>
      </c>
      <c r="N574" s="359"/>
      <c r="O574" s="359">
        <v>3</v>
      </c>
      <c r="P574" s="359"/>
      <c r="Q574" s="359">
        <f t="shared" si="670"/>
        <v>3</v>
      </c>
      <c r="R574" s="359"/>
      <c r="S574" s="359">
        <v>3</v>
      </c>
      <c r="T574" s="359"/>
    </row>
    <row r="575" spans="1:20" s="363" customFormat="1" ht="28.5" customHeight="1">
      <c r="A575" s="274"/>
      <c r="B575" s="255" t="s">
        <v>525</v>
      </c>
      <c r="C575" s="255" t="s">
        <v>711</v>
      </c>
      <c r="D575" s="256" t="s">
        <v>526</v>
      </c>
      <c r="E575" s="257">
        <f t="shared" si="667"/>
        <v>1265</v>
      </c>
      <c r="F575" s="257">
        <v>65</v>
      </c>
      <c r="G575" s="257">
        <v>1200</v>
      </c>
      <c r="H575" s="257"/>
      <c r="I575" s="257">
        <f t="shared" si="668"/>
        <v>1265</v>
      </c>
      <c r="J575" s="257">
        <v>65</v>
      </c>
      <c r="K575" s="257">
        <v>1200</v>
      </c>
      <c r="L575" s="257"/>
      <c r="M575" s="257">
        <f t="shared" si="669"/>
        <v>1265</v>
      </c>
      <c r="N575" s="257">
        <v>65</v>
      </c>
      <c r="O575" s="257">
        <v>1200</v>
      </c>
      <c r="P575" s="257"/>
      <c r="Q575" s="257">
        <f t="shared" si="670"/>
        <v>1265</v>
      </c>
      <c r="R575" s="257">
        <v>65</v>
      </c>
      <c r="S575" s="257">
        <v>1200</v>
      </c>
      <c r="T575" s="257"/>
    </row>
    <row r="576" spans="1:20" s="363" customFormat="1" ht="27" customHeight="1">
      <c r="A576" s="274"/>
      <c r="B576" s="365" t="s">
        <v>354</v>
      </c>
      <c r="C576" s="255" t="s">
        <v>354</v>
      </c>
      <c r="D576" s="258" t="s">
        <v>16</v>
      </c>
      <c r="E576" s="359">
        <f t="shared" si="667"/>
        <v>52</v>
      </c>
      <c r="F576" s="359">
        <f t="shared" ref="F576:H576" si="695">F577+F578</f>
        <v>0</v>
      </c>
      <c r="G576" s="359">
        <f t="shared" si="695"/>
        <v>52</v>
      </c>
      <c r="H576" s="359">
        <f t="shared" si="695"/>
        <v>0</v>
      </c>
      <c r="I576" s="359">
        <f t="shared" si="668"/>
        <v>52</v>
      </c>
      <c r="J576" s="359">
        <f t="shared" ref="J576:L576" si="696">J577+J578</f>
        <v>0</v>
      </c>
      <c r="K576" s="359">
        <f t="shared" si="696"/>
        <v>52</v>
      </c>
      <c r="L576" s="359">
        <f t="shared" si="696"/>
        <v>0</v>
      </c>
      <c r="M576" s="359">
        <f t="shared" si="669"/>
        <v>52</v>
      </c>
      <c r="N576" s="359">
        <f t="shared" ref="N576:P576" si="697">N577+N578</f>
        <v>0</v>
      </c>
      <c r="O576" s="359">
        <f t="shared" si="697"/>
        <v>52</v>
      </c>
      <c r="P576" s="359">
        <f t="shared" si="697"/>
        <v>0</v>
      </c>
      <c r="Q576" s="359">
        <f t="shared" si="670"/>
        <v>52</v>
      </c>
      <c r="R576" s="359">
        <f t="shared" ref="R576:T576" si="698">R577+R578</f>
        <v>0</v>
      </c>
      <c r="S576" s="359">
        <f t="shared" si="698"/>
        <v>52</v>
      </c>
      <c r="T576" s="359">
        <f t="shared" si="698"/>
        <v>0</v>
      </c>
    </row>
    <row r="577" spans="1:20" s="363" customFormat="1" ht="27" customHeight="1">
      <c r="A577" s="274"/>
      <c r="B577" s="365" t="s">
        <v>354</v>
      </c>
      <c r="C577" s="255" t="s">
        <v>354</v>
      </c>
      <c r="D577" s="258" t="s">
        <v>17</v>
      </c>
      <c r="E577" s="359">
        <f t="shared" si="667"/>
        <v>47</v>
      </c>
      <c r="F577" s="359"/>
      <c r="G577" s="359">
        <v>47</v>
      </c>
      <c r="H577" s="359"/>
      <c r="I577" s="359">
        <f t="shared" si="668"/>
        <v>47</v>
      </c>
      <c r="J577" s="359"/>
      <c r="K577" s="359">
        <v>47</v>
      </c>
      <c r="L577" s="359"/>
      <c r="M577" s="359">
        <f t="shared" si="669"/>
        <v>47</v>
      </c>
      <c r="N577" s="359"/>
      <c r="O577" s="359">
        <v>47</v>
      </c>
      <c r="P577" s="359"/>
      <c r="Q577" s="359">
        <f t="shared" si="670"/>
        <v>47</v>
      </c>
      <c r="R577" s="359"/>
      <c r="S577" s="359">
        <v>47</v>
      </c>
      <c r="T577" s="359"/>
    </row>
    <row r="578" spans="1:20" s="363" customFormat="1" ht="28.5" customHeight="1">
      <c r="A578" s="274"/>
      <c r="B578" s="365" t="s">
        <v>354</v>
      </c>
      <c r="C578" s="255" t="s">
        <v>354</v>
      </c>
      <c r="D578" s="258" t="s">
        <v>18</v>
      </c>
      <c r="E578" s="359">
        <f t="shared" si="667"/>
        <v>5</v>
      </c>
      <c r="F578" s="359"/>
      <c r="G578" s="359">
        <v>5</v>
      </c>
      <c r="H578" s="359"/>
      <c r="I578" s="359">
        <f t="shared" si="668"/>
        <v>5</v>
      </c>
      <c r="J578" s="359"/>
      <c r="K578" s="359">
        <v>5</v>
      </c>
      <c r="L578" s="359"/>
      <c r="M578" s="359">
        <f t="shared" si="669"/>
        <v>5</v>
      </c>
      <c r="N578" s="359"/>
      <c r="O578" s="359">
        <v>5</v>
      </c>
      <c r="P578" s="359"/>
      <c r="Q578" s="359">
        <f t="shared" si="670"/>
        <v>5</v>
      </c>
      <c r="R578" s="359"/>
      <c r="S578" s="359">
        <v>5</v>
      </c>
      <c r="T578" s="359"/>
    </row>
    <row r="579" spans="1:20" s="363" customFormat="1" ht="36" customHeight="1">
      <c r="A579" s="274"/>
      <c r="B579" s="255" t="s">
        <v>527</v>
      </c>
      <c r="C579" s="255" t="s">
        <v>712</v>
      </c>
      <c r="D579" s="256" t="s">
        <v>528</v>
      </c>
      <c r="E579" s="257">
        <f t="shared" si="667"/>
        <v>172</v>
      </c>
      <c r="F579" s="257">
        <f>30+40+102</f>
        <v>172</v>
      </c>
      <c r="G579" s="257">
        <v>0</v>
      </c>
      <c r="H579" s="257"/>
      <c r="I579" s="257">
        <f t="shared" si="668"/>
        <v>70</v>
      </c>
      <c r="J579" s="257">
        <f>30+40</f>
        <v>70</v>
      </c>
      <c r="K579" s="257">
        <v>0</v>
      </c>
      <c r="L579" s="257"/>
      <c r="M579" s="257">
        <f t="shared" si="669"/>
        <v>70</v>
      </c>
      <c r="N579" s="257">
        <f>30+40</f>
        <v>70</v>
      </c>
      <c r="O579" s="257">
        <v>0</v>
      </c>
      <c r="P579" s="257"/>
      <c r="Q579" s="257">
        <f t="shared" si="670"/>
        <v>70</v>
      </c>
      <c r="R579" s="257">
        <f>30+40</f>
        <v>70</v>
      </c>
      <c r="S579" s="257">
        <v>0</v>
      </c>
      <c r="T579" s="257"/>
    </row>
    <row r="580" spans="1:20" s="363" customFormat="1" ht="24" customHeight="1">
      <c r="A580" s="274"/>
      <c r="B580" s="365" t="s">
        <v>354</v>
      </c>
      <c r="C580" s="255" t="s">
        <v>354</v>
      </c>
      <c r="D580" s="258" t="s">
        <v>16</v>
      </c>
      <c r="E580" s="359">
        <f t="shared" si="667"/>
        <v>9</v>
      </c>
      <c r="F580" s="359">
        <f t="shared" ref="F580:H580" si="699">F581+F582</f>
        <v>9</v>
      </c>
      <c r="G580" s="359">
        <f t="shared" si="699"/>
        <v>0</v>
      </c>
      <c r="H580" s="359">
        <f t="shared" si="699"/>
        <v>0</v>
      </c>
      <c r="I580" s="359">
        <f t="shared" si="668"/>
        <v>9</v>
      </c>
      <c r="J580" s="359">
        <f t="shared" ref="J580:L580" si="700">J581+J582</f>
        <v>9</v>
      </c>
      <c r="K580" s="359">
        <f t="shared" si="700"/>
        <v>0</v>
      </c>
      <c r="L580" s="359">
        <f t="shared" si="700"/>
        <v>0</v>
      </c>
      <c r="M580" s="359">
        <f t="shared" si="669"/>
        <v>9</v>
      </c>
      <c r="N580" s="359">
        <f t="shared" ref="N580:P580" si="701">N581+N582</f>
        <v>9</v>
      </c>
      <c r="O580" s="359">
        <f t="shared" si="701"/>
        <v>0</v>
      </c>
      <c r="P580" s="359">
        <f t="shared" si="701"/>
        <v>0</v>
      </c>
      <c r="Q580" s="359">
        <f t="shared" si="670"/>
        <v>9</v>
      </c>
      <c r="R580" s="359">
        <f t="shared" ref="R580:T580" si="702">R581+R582</f>
        <v>9</v>
      </c>
      <c r="S580" s="359">
        <f t="shared" si="702"/>
        <v>0</v>
      </c>
      <c r="T580" s="359">
        <f t="shared" si="702"/>
        <v>0</v>
      </c>
    </row>
    <row r="581" spans="1:20" s="363" customFormat="1" ht="28.5" customHeight="1">
      <c r="A581" s="274"/>
      <c r="B581" s="365" t="s">
        <v>354</v>
      </c>
      <c r="C581" s="255" t="s">
        <v>354</v>
      </c>
      <c r="D581" s="258" t="s">
        <v>17</v>
      </c>
      <c r="E581" s="359">
        <f t="shared" si="667"/>
        <v>4</v>
      </c>
      <c r="F581" s="359">
        <v>4</v>
      </c>
      <c r="G581" s="359"/>
      <c r="H581" s="359"/>
      <c r="I581" s="359">
        <f t="shared" si="668"/>
        <v>4</v>
      </c>
      <c r="J581" s="359">
        <v>4</v>
      </c>
      <c r="K581" s="359"/>
      <c r="L581" s="359"/>
      <c r="M581" s="359">
        <f t="shared" si="669"/>
        <v>4</v>
      </c>
      <c r="N581" s="359">
        <v>4</v>
      </c>
      <c r="O581" s="359"/>
      <c r="P581" s="359"/>
      <c r="Q581" s="359">
        <f t="shared" si="670"/>
        <v>4</v>
      </c>
      <c r="R581" s="359">
        <v>4</v>
      </c>
      <c r="S581" s="359"/>
      <c r="T581" s="359"/>
    </row>
    <row r="582" spans="1:20" s="363" customFormat="1" ht="35.25" customHeight="1">
      <c r="A582" s="274"/>
      <c r="B582" s="365" t="s">
        <v>354</v>
      </c>
      <c r="C582" s="255" t="s">
        <v>354</v>
      </c>
      <c r="D582" s="258" t="s">
        <v>18</v>
      </c>
      <c r="E582" s="359">
        <f t="shared" si="667"/>
        <v>5</v>
      </c>
      <c r="F582" s="359">
        <v>5</v>
      </c>
      <c r="G582" s="359"/>
      <c r="H582" s="359"/>
      <c r="I582" s="359">
        <f t="shared" si="668"/>
        <v>5</v>
      </c>
      <c r="J582" s="359">
        <v>5</v>
      </c>
      <c r="K582" s="359"/>
      <c r="L582" s="359"/>
      <c r="M582" s="359">
        <f t="shared" si="669"/>
        <v>5</v>
      </c>
      <c r="N582" s="359">
        <v>5</v>
      </c>
      <c r="O582" s="359"/>
      <c r="P582" s="359"/>
      <c r="Q582" s="359">
        <f t="shared" si="670"/>
        <v>5</v>
      </c>
      <c r="R582" s="359">
        <v>5</v>
      </c>
      <c r="S582" s="359"/>
      <c r="T582" s="359"/>
    </row>
    <row r="583" spans="1:20" s="363" customFormat="1" ht="34.5" customHeight="1">
      <c r="A583" s="274"/>
      <c r="B583" s="286" t="s">
        <v>529</v>
      </c>
      <c r="C583" s="286" t="s">
        <v>713</v>
      </c>
      <c r="D583" s="366" t="s">
        <v>530</v>
      </c>
      <c r="E583" s="257">
        <f t="shared" si="667"/>
        <v>61</v>
      </c>
      <c r="F583" s="257">
        <v>60</v>
      </c>
      <c r="G583" s="257">
        <v>1</v>
      </c>
      <c r="H583" s="257"/>
      <c r="I583" s="257">
        <f t="shared" si="668"/>
        <v>61</v>
      </c>
      <c r="J583" s="257">
        <v>60</v>
      </c>
      <c r="K583" s="257">
        <v>1</v>
      </c>
      <c r="L583" s="257"/>
      <c r="M583" s="257">
        <f t="shared" si="669"/>
        <v>61</v>
      </c>
      <c r="N583" s="257">
        <v>60</v>
      </c>
      <c r="O583" s="257">
        <v>1</v>
      </c>
      <c r="P583" s="257"/>
      <c r="Q583" s="257">
        <f t="shared" si="670"/>
        <v>61</v>
      </c>
      <c r="R583" s="257">
        <v>60</v>
      </c>
      <c r="S583" s="257">
        <v>1</v>
      </c>
      <c r="T583" s="257"/>
    </row>
    <row r="584" spans="1:20" s="363" customFormat="1" ht="23.25" customHeight="1">
      <c r="A584" s="274"/>
      <c r="B584" s="365" t="s">
        <v>354</v>
      </c>
      <c r="C584" s="255" t="s">
        <v>354</v>
      </c>
      <c r="D584" s="258" t="s">
        <v>16</v>
      </c>
      <c r="E584" s="359">
        <f t="shared" si="667"/>
        <v>8</v>
      </c>
      <c r="F584" s="359">
        <f t="shared" ref="F584:H584" si="703">F585+F586</f>
        <v>7</v>
      </c>
      <c r="G584" s="359">
        <f t="shared" si="703"/>
        <v>1</v>
      </c>
      <c r="H584" s="359">
        <f t="shared" si="703"/>
        <v>0</v>
      </c>
      <c r="I584" s="359">
        <f t="shared" si="668"/>
        <v>8</v>
      </c>
      <c r="J584" s="359">
        <f t="shared" ref="J584:L584" si="704">J585+J586</f>
        <v>7</v>
      </c>
      <c r="K584" s="359">
        <f t="shared" si="704"/>
        <v>1</v>
      </c>
      <c r="L584" s="359">
        <f t="shared" si="704"/>
        <v>0</v>
      </c>
      <c r="M584" s="359">
        <f t="shared" si="669"/>
        <v>8</v>
      </c>
      <c r="N584" s="359">
        <f t="shared" ref="N584:P584" si="705">N585+N586</f>
        <v>7</v>
      </c>
      <c r="O584" s="359">
        <f t="shared" si="705"/>
        <v>1</v>
      </c>
      <c r="P584" s="359">
        <f t="shared" si="705"/>
        <v>0</v>
      </c>
      <c r="Q584" s="359">
        <f t="shared" si="670"/>
        <v>8</v>
      </c>
      <c r="R584" s="359">
        <f t="shared" ref="R584:T584" si="706">R585+R586</f>
        <v>7</v>
      </c>
      <c r="S584" s="359">
        <f t="shared" si="706"/>
        <v>1</v>
      </c>
      <c r="T584" s="359">
        <f t="shared" si="706"/>
        <v>0</v>
      </c>
    </row>
    <row r="585" spans="1:20" s="363" customFormat="1" ht="28.5" customHeight="1">
      <c r="A585" s="274"/>
      <c r="B585" s="365" t="s">
        <v>354</v>
      </c>
      <c r="C585" s="255" t="s">
        <v>354</v>
      </c>
      <c r="D585" s="258" t="s">
        <v>17</v>
      </c>
      <c r="E585" s="359">
        <f t="shared" si="667"/>
        <v>5</v>
      </c>
      <c r="F585" s="359">
        <v>5</v>
      </c>
      <c r="G585" s="359"/>
      <c r="H585" s="359"/>
      <c r="I585" s="359">
        <f t="shared" si="668"/>
        <v>5</v>
      </c>
      <c r="J585" s="359">
        <v>5</v>
      </c>
      <c r="K585" s="359"/>
      <c r="L585" s="359"/>
      <c r="M585" s="359">
        <f t="shared" si="669"/>
        <v>5</v>
      </c>
      <c r="N585" s="359">
        <v>5</v>
      </c>
      <c r="O585" s="359"/>
      <c r="P585" s="359"/>
      <c r="Q585" s="359">
        <f t="shared" si="670"/>
        <v>5</v>
      </c>
      <c r="R585" s="359">
        <v>5</v>
      </c>
      <c r="S585" s="359"/>
      <c r="T585" s="359"/>
    </row>
    <row r="586" spans="1:20" s="363" customFormat="1" ht="24" customHeight="1">
      <c r="A586" s="274"/>
      <c r="B586" s="365" t="s">
        <v>354</v>
      </c>
      <c r="C586" s="255" t="s">
        <v>354</v>
      </c>
      <c r="D586" s="258" t="s">
        <v>18</v>
      </c>
      <c r="E586" s="359">
        <f t="shared" si="667"/>
        <v>3</v>
      </c>
      <c r="F586" s="359">
        <v>2</v>
      </c>
      <c r="G586" s="359">
        <v>1</v>
      </c>
      <c r="H586" s="359"/>
      <c r="I586" s="359">
        <f t="shared" si="668"/>
        <v>3</v>
      </c>
      <c r="J586" s="359">
        <v>2</v>
      </c>
      <c r="K586" s="359">
        <v>1</v>
      </c>
      <c r="L586" s="359"/>
      <c r="M586" s="359">
        <f t="shared" si="669"/>
        <v>3</v>
      </c>
      <c r="N586" s="359">
        <v>2</v>
      </c>
      <c r="O586" s="359">
        <v>1</v>
      </c>
      <c r="P586" s="359"/>
      <c r="Q586" s="359">
        <f t="shared" si="670"/>
        <v>3</v>
      </c>
      <c r="R586" s="359">
        <v>2</v>
      </c>
      <c r="S586" s="359">
        <v>1</v>
      </c>
      <c r="T586" s="359"/>
    </row>
    <row r="587" spans="1:20" s="363" customFormat="1" ht="53.25" customHeight="1">
      <c r="A587" s="274"/>
      <c r="B587" s="286" t="s">
        <v>531</v>
      </c>
      <c r="C587" s="286" t="s">
        <v>714</v>
      </c>
      <c r="D587" s="366" t="s">
        <v>532</v>
      </c>
      <c r="E587" s="257">
        <f t="shared" si="667"/>
        <v>186</v>
      </c>
      <c r="F587" s="257">
        <f>115+52</f>
        <v>167</v>
      </c>
      <c r="G587" s="257">
        <v>19</v>
      </c>
      <c r="H587" s="257"/>
      <c r="I587" s="257">
        <f t="shared" si="668"/>
        <v>146</v>
      </c>
      <c r="J587" s="257">
        <f>115+12</f>
        <v>127</v>
      </c>
      <c r="K587" s="257">
        <v>19</v>
      </c>
      <c r="L587" s="257"/>
      <c r="M587" s="257">
        <f t="shared" si="669"/>
        <v>146</v>
      </c>
      <c r="N587" s="257">
        <f>115+12</f>
        <v>127</v>
      </c>
      <c r="O587" s="257">
        <v>19</v>
      </c>
      <c r="P587" s="257"/>
      <c r="Q587" s="257">
        <f t="shared" si="670"/>
        <v>146</v>
      </c>
      <c r="R587" s="257">
        <f>115+12</f>
        <v>127</v>
      </c>
      <c r="S587" s="257">
        <v>19</v>
      </c>
      <c r="T587" s="257"/>
    </row>
    <row r="588" spans="1:20" s="363" customFormat="1" ht="22.5" customHeight="1">
      <c r="A588" s="274"/>
      <c r="B588" s="365" t="s">
        <v>354</v>
      </c>
      <c r="C588" s="255" t="s">
        <v>354</v>
      </c>
      <c r="D588" s="258" t="s">
        <v>16</v>
      </c>
      <c r="E588" s="359">
        <f t="shared" si="667"/>
        <v>20</v>
      </c>
      <c r="F588" s="359">
        <f t="shared" ref="F588:H588" si="707">F589+F590</f>
        <v>20</v>
      </c>
      <c r="G588" s="359">
        <f t="shared" si="707"/>
        <v>0</v>
      </c>
      <c r="H588" s="359">
        <f t="shared" si="707"/>
        <v>0</v>
      </c>
      <c r="I588" s="359">
        <f t="shared" si="668"/>
        <v>20</v>
      </c>
      <c r="J588" s="359">
        <f t="shared" ref="J588:L588" si="708">J589+J590</f>
        <v>20</v>
      </c>
      <c r="K588" s="359">
        <f t="shared" si="708"/>
        <v>0</v>
      </c>
      <c r="L588" s="359">
        <f t="shared" si="708"/>
        <v>0</v>
      </c>
      <c r="M588" s="359">
        <f t="shared" si="669"/>
        <v>20</v>
      </c>
      <c r="N588" s="359">
        <f t="shared" ref="N588:P588" si="709">N589+N590</f>
        <v>20</v>
      </c>
      <c r="O588" s="359">
        <f t="shared" si="709"/>
        <v>0</v>
      </c>
      <c r="P588" s="359">
        <f t="shared" si="709"/>
        <v>0</v>
      </c>
      <c r="Q588" s="359">
        <f t="shared" si="670"/>
        <v>20</v>
      </c>
      <c r="R588" s="359">
        <f t="shared" ref="R588:T588" si="710">R589+R590</f>
        <v>20</v>
      </c>
      <c r="S588" s="359">
        <f t="shared" si="710"/>
        <v>0</v>
      </c>
      <c r="T588" s="359">
        <f t="shared" si="710"/>
        <v>0</v>
      </c>
    </row>
    <row r="589" spans="1:20" s="363" customFormat="1" ht="19.5" customHeight="1">
      <c r="A589" s="246"/>
      <c r="B589" s="365" t="s">
        <v>354</v>
      </c>
      <c r="C589" s="255" t="s">
        <v>354</v>
      </c>
      <c r="D589" s="258" t="s">
        <v>17</v>
      </c>
      <c r="E589" s="359">
        <f t="shared" si="667"/>
        <v>17</v>
      </c>
      <c r="F589" s="359">
        <f>14+3</f>
        <v>17</v>
      </c>
      <c r="G589" s="359"/>
      <c r="H589" s="359"/>
      <c r="I589" s="359">
        <f t="shared" si="668"/>
        <v>17</v>
      </c>
      <c r="J589" s="359">
        <f>14+3</f>
        <v>17</v>
      </c>
      <c r="K589" s="359"/>
      <c r="L589" s="359"/>
      <c r="M589" s="359">
        <f t="shared" si="669"/>
        <v>17</v>
      </c>
      <c r="N589" s="359">
        <f>14+3</f>
        <v>17</v>
      </c>
      <c r="O589" s="359"/>
      <c r="P589" s="359"/>
      <c r="Q589" s="359">
        <f t="shared" si="670"/>
        <v>17</v>
      </c>
      <c r="R589" s="359">
        <f>14+3</f>
        <v>17</v>
      </c>
      <c r="S589" s="359"/>
      <c r="T589" s="359"/>
    </row>
    <row r="590" spans="1:20" s="363" customFormat="1" ht="36.75" customHeight="1">
      <c r="A590" s="274"/>
      <c r="B590" s="365" t="s">
        <v>354</v>
      </c>
      <c r="C590" s="255" t="s">
        <v>354</v>
      </c>
      <c r="D590" s="258" t="s">
        <v>18</v>
      </c>
      <c r="E590" s="359">
        <f t="shared" si="667"/>
        <v>3</v>
      </c>
      <c r="F590" s="359">
        <v>3</v>
      </c>
      <c r="G590" s="359"/>
      <c r="H590" s="359"/>
      <c r="I590" s="359">
        <f t="shared" si="668"/>
        <v>3</v>
      </c>
      <c r="J590" s="359">
        <v>3</v>
      </c>
      <c r="K590" s="359"/>
      <c r="L590" s="359"/>
      <c r="M590" s="359">
        <f t="shared" si="669"/>
        <v>3</v>
      </c>
      <c r="N590" s="359">
        <v>3</v>
      </c>
      <c r="O590" s="359"/>
      <c r="P590" s="359"/>
      <c r="Q590" s="359">
        <f t="shared" si="670"/>
        <v>3</v>
      </c>
      <c r="R590" s="359">
        <v>3</v>
      </c>
      <c r="S590" s="359"/>
      <c r="T590" s="359"/>
    </row>
    <row r="591" spans="1:20" s="363" customFormat="1" ht="41.25" customHeight="1">
      <c r="A591" s="299"/>
      <c r="B591" s="255" t="s">
        <v>533</v>
      </c>
      <c r="C591" s="255" t="s">
        <v>715</v>
      </c>
      <c r="D591" s="256" t="s">
        <v>534</v>
      </c>
      <c r="E591" s="257">
        <f t="shared" si="667"/>
        <v>49</v>
      </c>
      <c r="F591" s="257">
        <v>47</v>
      </c>
      <c r="G591" s="257">
        <v>2</v>
      </c>
      <c r="H591" s="257"/>
      <c r="I591" s="257">
        <f t="shared" si="668"/>
        <v>49</v>
      </c>
      <c r="J591" s="257">
        <v>47</v>
      </c>
      <c r="K591" s="257">
        <v>2</v>
      </c>
      <c r="L591" s="257"/>
      <c r="M591" s="257">
        <f t="shared" si="669"/>
        <v>49</v>
      </c>
      <c r="N591" s="257">
        <v>47</v>
      </c>
      <c r="O591" s="257">
        <v>2</v>
      </c>
      <c r="P591" s="257"/>
      <c r="Q591" s="257">
        <f t="shared" si="670"/>
        <v>49</v>
      </c>
      <c r="R591" s="257">
        <v>47</v>
      </c>
      <c r="S591" s="257">
        <v>2</v>
      </c>
      <c r="T591" s="257"/>
    </row>
    <row r="592" spans="1:20" s="363" customFormat="1" ht="21.75" customHeight="1">
      <c r="A592" s="299"/>
      <c r="B592" s="365" t="s">
        <v>354</v>
      </c>
      <c r="C592" s="255" t="s">
        <v>354</v>
      </c>
      <c r="D592" s="258" t="s">
        <v>16</v>
      </c>
      <c r="E592" s="359">
        <f t="shared" si="667"/>
        <v>12</v>
      </c>
      <c r="F592" s="359">
        <f t="shared" ref="F592:H592" si="711">F593+F594</f>
        <v>12</v>
      </c>
      <c r="G592" s="359">
        <f t="shared" si="711"/>
        <v>0</v>
      </c>
      <c r="H592" s="359">
        <f t="shared" si="711"/>
        <v>0</v>
      </c>
      <c r="I592" s="359">
        <f t="shared" si="668"/>
        <v>12</v>
      </c>
      <c r="J592" s="359">
        <f t="shared" ref="J592:L592" si="712">J593+J594</f>
        <v>12</v>
      </c>
      <c r="K592" s="359">
        <f t="shared" si="712"/>
        <v>0</v>
      </c>
      <c r="L592" s="359">
        <f t="shared" si="712"/>
        <v>0</v>
      </c>
      <c r="M592" s="359">
        <f t="shared" si="669"/>
        <v>12</v>
      </c>
      <c r="N592" s="359">
        <f t="shared" ref="N592:P592" si="713">N593+N594</f>
        <v>12</v>
      </c>
      <c r="O592" s="359">
        <f t="shared" si="713"/>
        <v>0</v>
      </c>
      <c r="P592" s="359">
        <f t="shared" si="713"/>
        <v>0</v>
      </c>
      <c r="Q592" s="359">
        <f t="shared" si="670"/>
        <v>12</v>
      </c>
      <c r="R592" s="359">
        <f t="shared" ref="R592:T592" si="714">R593+R594</f>
        <v>12</v>
      </c>
      <c r="S592" s="359">
        <f t="shared" si="714"/>
        <v>0</v>
      </c>
      <c r="T592" s="359">
        <f t="shared" si="714"/>
        <v>0</v>
      </c>
    </row>
    <row r="593" spans="1:20" s="363" customFormat="1" ht="20.25" customHeight="1">
      <c r="A593" s="299"/>
      <c r="B593" s="365" t="s">
        <v>354</v>
      </c>
      <c r="C593" s="255" t="s">
        <v>354</v>
      </c>
      <c r="D593" s="258" t="s">
        <v>17</v>
      </c>
      <c r="E593" s="359">
        <f t="shared" si="667"/>
        <v>7</v>
      </c>
      <c r="F593" s="359">
        <v>7</v>
      </c>
      <c r="G593" s="359"/>
      <c r="H593" s="359"/>
      <c r="I593" s="359">
        <f t="shared" si="668"/>
        <v>7</v>
      </c>
      <c r="J593" s="359">
        <v>7</v>
      </c>
      <c r="K593" s="359"/>
      <c r="L593" s="359"/>
      <c r="M593" s="359">
        <f t="shared" si="669"/>
        <v>7</v>
      </c>
      <c r="N593" s="359">
        <v>7</v>
      </c>
      <c r="O593" s="359"/>
      <c r="P593" s="359"/>
      <c r="Q593" s="359">
        <f t="shared" si="670"/>
        <v>7</v>
      </c>
      <c r="R593" s="359">
        <v>7</v>
      </c>
      <c r="S593" s="359"/>
      <c r="T593" s="359"/>
    </row>
    <row r="594" spans="1:20" s="363" customFormat="1" ht="27" customHeight="1">
      <c r="A594" s="299"/>
      <c r="B594" s="365" t="s">
        <v>354</v>
      </c>
      <c r="C594" s="255" t="s">
        <v>354</v>
      </c>
      <c r="D594" s="258" t="s">
        <v>18</v>
      </c>
      <c r="E594" s="359">
        <f t="shared" si="667"/>
        <v>5</v>
      </c>
      <c r="F594" s="359">
        <v>5</v>
      </c>
      <c r="G594" s="359"/>
      <c r="H594" s="359"/>
      <c r="I594" s="359">
        <f t="shared" si="668"/>
        <v>5</v>
      </c>
      <c r="J594" s="359">
        <v>5</v>
      </c>
      <c r="K594" s="359"/>
      <c r="L594" s="359"/>
      <c r="M594" s="359">
        <f t="shared" si="669"/>
        <v>5</v>
      </c>
      <c r="N594" s="359">
        <v>5</v>
      </c>
      <c r="O594" s="359"/>
      <c r="P594" s="359"/>
      <c r="Q594" s="359">
        <f t="shared" si="670"/>
        <v>5</v>
      </c>
      <c r="R594" s="359">
        <v>5</v>
      </c>
      <c r="S594" s="359"/>
      <c r="T594" s="359"/>
    </row>
    <row r="595" spans="1:20" s="363" customFormat="1" ht="35.25" customHeight="1">
      <c r="A595" s="299"/>
      <c r="B595" s="286" t="s">
        <v>535</v>
      </c>
      <c r="C595" s="286">
        <v>11.3</v>
      </c>
      <c r="D595" s="366" t="s">
        <v>744</v>
      </c>
      <c r="E595" s="367">
        <f t="shared" si="667"/>
        <v>20712</v>
      </c>
      <c r="F595" s="367">
        <f>F599+F603</f>
        <v>17712</v>
      </c>
      <c r="G595" s="367">
        <f t="shared" ref="G595:H595" si="715">G599+G603</f>
        <v>3000</v>
      </c>
      <c r="H595" s="367">
        <f t="shared" si="715"/>
        <v>0</v>
      </c>
      <c r="I595" s="367">
        <f t="shared" si="668"/>
        <v>13287</v>
      </c>
      <c r="J595" s="367">
        <f>J599+J603</f>
        <v>10287</v>
      </c>
      <c r="K595" s="367">
        <f t="shared" ref="K595:L595" si="716">K599+K603</f>
        <v>3000</v>
      </c>
      <c r="L595" s="367">
        <f t="shared" si="716"/>
        <v>0</v>
      </c>
      <c r="M595" s="367">
        <f t="shared" si="669"/>
        <v>13287</v>
      </c>
      <c r="N595" s="367">
        <f>N599+N603</f>
        <v>10287</v>
      </c>
      <c r="O595" s="367">
        <f t="shared" ref="O595:P595" si="717">O599+O603</f>
        <v>3000</v>
      </c>
      <c r="P595" s="367">
        <f t="shared" si="717"/>
        <v>0</v>
      </c>
      <c r="Q595" s="367">
        <f t="shared" si="670"/>
        <v>13287</v>
      </c>
      <c r="R595" s="367">
        <f>R599+R603</f>
        <v>10287</v>
      </c>
      <c r="S595" s="367">
        <f t="shared" ref="S595:T595" si="718">S599+S603</f>
        <v>3000</v>
      </c>
      <c r="T595" s="367">
        <f t="shared" si="718"/>
        <v>0</v>
      </c>
    </row>
    <row r="596" spans="1:20" s="363" customFormat="1" ht="27" customHeight="1">
      <c r="A596" s="299"/>
      <c r="B596" s="368" t="s">
        <v>354</v>
      </c>
      <c r="C596" s="286" t="s">
        <v>354</v>
      </c>
      <c r="D596" s="369" t="s">
        <v>16</v>
      </c>
      <c r="E596" s="370">
        <f t="shared" si="667"/>
        <v>380</v>
      </c>
      <c r="F596" s="370">
        <f t="shared" ref="F596:H596" si="719">F597+F598</f>
        <v>288</v>
      </c>
      <c r="G596" s="370">
        <f t="shared" si="719"/>
        <v>92</v>
      </c>
      <c r="H596" s="370">
        <f t="shared" si="719"/>
        <v>0</v>
      </c>
      <c r="I596" s="370">
        <f t="shared" si="668"/>
        <v>380</v>
      </c>
      <c r="J596" s="370">
        <f t="shared" ref="J596:L596" si="720">J597+J598</f>
        <v>288</v>
      </c>
      <c r="K596" s="370">
        <f t="shared" si="720"/>
        <v>92</v>
      </c>
      <c r="L596" s="370">
        <f t="shared" si="720"/>
        <v>0</v>
      </c>
      <c r="M596" s="370">
        <f t="shared" si="669"/>
        <v>380</v>
      </c>
      <c r="N596" s="370">
        <f t="shared" ref="N596:P596" si="721">N597+N598</f>
        <v>288</v>
      </c>
      <c r="O596" s="370">
        <f t="shared" si="721"/>
        <v>92</v>
      </c>
      <c r="P596" s="370">
        <f t="shared" si="721"/>
        <v>0</v>
      </c>
      <c r="Q596" s="370">
        <f t="shared" si="670"/>
        <v>380</v>
      </c>
      <c r="R596" s="370">
        <f t="shared" ref="R596:T596" si="722">R597+R598</f>
        <v>288</v>
      </c>
      <c r="S596" s="370">
        <f t="shared" si="722"/>
        <v>92</v>
      </c>
      <c r="T596" s="370">
        <f t="shared" si="722"/>
        <v>0</v>
      </c>
    </row>
    <row r="597" spans="1:20" s="363" customFormat="1">
      <c r="A597" s="299"/>
      <c r="B597" s="368" t="s">
        <v>354</v>
      </c>
      <c r="C597" s="286" t="s">
        <v>354</v>
      </c>
      <c r="D597" s="369" t="s">
        <v>17</v>
      </c>
      <c r="E597" s="370">
        <f t="shared" si="667"/>
        <v>238</v>
      </c>
      <c r="F597" s="370">
        <f>F601+F605</f>
        <v>238</v>
      </c>
      <c r="G597" s="370">
        <f t="shared" ref="G597:H598" si="723">G601+G605</f>
        <v>0</v>
      </c>
      <c r="H597" s="370">
        <f t="shared" si="723"/>
        <v>0</v>
      </c>
      <c r="I597" s="370">
        <f t="shared" si="668"/>
        <v>238</v>
      </c>
      <c r="J597" s="370">
        <f>J601+J605</f>
        <v>238</v>
      </c>
      <c r="K597" s="370">
        <f t="shared" ref="K597:L598" si="724">K601+K605</f>
        <v>0</v>
      </c>
      <c r="L597" s="370">
        <f t="shared" si="724"/>
        <v>0</v>
      </c>
      <c r="M597" s="370">
        <f t="shared" si="669"/>
        <v>238</v>
      </c>
      <c r="N597" s="370">
        <f>N601+N605</f>
        <v>238</v>
      </c>
      <c r="O597" s="370">
        <f t="shared" ref="O597:P598" si="725">O601+O605</f>
        <v>0</v>
      </c>
      <c r="P597" s="370">
        <f t="shared" si="725"/>
        <v>0</v>
      </c>
      <c r="Q597" s="370">
        <f t="shared" si="670"/>
        <v>238</v>
      </c>
      <c r="R597" s="370">
        <f>R601+R605</f>
        <v>238</v>
      </c>
      <c r="S597" s="370">
        <f t="shared" ref="S597:T598" si="726">S601+S605</f>
        <v>0</v>
      </c>
      <c r="T597" s="370">
        <f t="shared" si="726"/>
        <v>0</v>
      </c>
    </row>
    <row r="598" spans="1:20" s="363" customFormat="1" ht="22.15" customHeight="1">
      <c r="A598" s="299"/>
      <c r="B598" s="368" t="s">
        <v>354</v>
      </c>
      <c r="C598" s="286" t="s">
        <v>354</v>
      </c>
      <c r="D598" s="369" t="s">
        <v>18</v>
      </c>
      <c r="E598" s="370">
        <f t="shared" si="667"/>
        <v>142</v>
      </c>
      <c r="F598" s="370">
        <f>F602+F606</f>
        <v>50</v>
      </c>
      <c r="G598" s="370">
        <f t="shared" si="723"/>
        <v>92</v>
      </c>
      <c r="H598" s="370">
        <f t="shared" si="723"/>
        <v>0</v>
      </c>
      <c r="I598" s="370">
        <f t="shared" si="668"/>
        <v>142</v>
      </c>
      <c r="J598" s="370">
        <f>J602+J606</f>
        <v>50</v>
      </c>
      <c r="K598" s="370">
        <f t="shared" si="724"/>
        <v>92</v>
      </c>
      <c r="L598" s="370">
        <f t="shared" si="724"/>
        <v>0</v>
      </c>
      <c r="M598" s="370">
        <f t="shared" si="669"/>
        <v>142</v>
      </c>
      <c r="N598" s="370">
        <f>N602+N606</f>
        <v>50</v>
      </c>
      <c r="O598" s="370">
        <f t="shared" si="725"/>
        <v>92</v>
      </c>
      <c r="P598" s="370">
        <f t="shared" si="725"/>
        <v>0</v>
      </c>
      <c r="Q598" s="370">
        <f t="shared" si="670"/>
        <v>142</v>
      </c>
      <c r="R598" s="370">
        <f>R602+R606</f>
        <v>50</v>
      </c>
      <c r="S598" s="370">
        <f t="shared" si="726"/>
        <v>92</v>
      </c>
      <c r="T598" s="370">
        <f t="shared" si="726"/>
        <v>0</v>
      </c>
    </row>
    <row r="599" spans="1:20" s="374" customFormat="1" ht="39.75" customHeight="1">
      <c r="A599" s="373"/>
      <c r="B599" s="286" t="s">
        <v>536</v>
      </c>
      <c r="C599" s="286" t="s">
        <v>716</v>
      </c>
      <c r="D599" s="366" t="s">
        <v>537</v>
      </c>
      <c r="E599" s="257">
        <f t="shared" si="667"/>
        <v>6240</v>
      </c>
      <c r="F599" s="257">
        <f>2795+445</f>
        <v>3240</v>
      </c>
      <c r="G599" s="257">
        <v>3000</v>
      </c>
      <c r="H599" s="257"/>
      <c r="I599" s="257">
        <f t="shared" si="668"/>
        <v>6240</v>
      </c>
      <c r="J599" s="367">
        <f>2795+445</f>
        <v>3240</v>
      </c>
      <c r="K599" s="367">
        <v>3000</v>
      </c>
      <c r="L599" s="367"/>
      <c r="M599" s="257">
        <f t="shared" si="669"/>
        <v>6240</v>
      </c>
      <c r="N599" s="367">
        <f>2795+445</f>
        <v>3240</v>
      </c>
      <c r="O599" s="367">
        <v>3000</v>
      </c>
      <c r="P599" s="367"/>
      <c r="Q599" s="257">
        <f t="shared" si="670"/>
        <v>6240</v>
      </c>
      <c r="R599" s="367">
        <f>2795+445</f>
        <v>3240</v>
      </c>
      <c r="S599" s="367">
        <v>3000</v>
      </c>
      <c r="T599" s="367"/>
    </row>
    <row r="600" spans="1:20" s="374" customFormat="1" ht="34.5" customHeight="1">
      <c r="A600" s="375"/>
      <c r="B600" s="368" t="s">
        <v>354</v>
      </c>
      <c r="C600" s="286" t="s">
        <v>354</v>
      </c>
      <c r="D600" s="369" t="s">
        <v>16</v>
      </c>
      <c r="E600" s="359">
        <f t="shared" si="667"/>
        <v>380</v>
      </c>
      <c r="F600" s="359">
        <f t="shared" ref="F600:H600" si="727">F601+F602</f>
        <v>288</v>
      </c>
      <c r="G600" s="359">
        <f t="shared" si="727"/>
        <v>92</v>
      </c>
      <c r="H600" s="359">
        <f t="shared" si="727"/>
        <v>0</v>
      </c>
      <c r="I600" s="359">
        <f t="shared" si="668"/>
        <v>380</v>
      </c>
      <c r="J600" s="370">
        <f t="shared" ref="J600:L600" si="728">J601+J602</f>
        <v>288</v>
      </c>
      <c r="K600" s="370">
        <f t="shared" si="728"/>
        <v>92</v>
      </c>
      <c r="L600" s="370">
        <f t="shared" si="728"/>
        <v>0</v>
      </c>
      <c r="M600" s="359">
        <f t="shared" si="669"/>
        <v>380</v>
      </c>
      <c r="N600" s="370">
        <f t="shared" ref="N600:P600" si="729">N601+N602</f>
        <v>288</v>
      </c>
      <c r="O600" s="370">
        <f t="shared" si="729"/>
        <v>92</v>
      </c>
      <c r="P600" s="370">
        <f t="shared" si="729"/>
        <v>0</v>
      </c>
      <c r="Q600" s="359">
        <f t="shared" si="670"/>
        <v>380</v>
      </c>
      <c r="R600" s="370">
        <f t="shared" ref="R600:T600" si="730">R601+R602</f>
        <v>288</v>
      </c>
      <c r="S600" s="370">
        <f t="shared" si="730"/>
        <v>92</v>
      </c>
      <c r="T600" s="370">
        <f t="shared" si="730"/>
        <v>0</v>
      </c>
    </row>
    <row r="601" spans="1:20" s="374" customFormat="1" ht="24" customHeight="1">
      <c r="A601" s="376"/>
      <c r="B601" s="368" t="s">
        <v>354</v>
      </c>
      <c r="C601" s="286" t="s">
        <v>354</v>
      </c>
      <c r="D601" s="369" t="s">
        <v>17</v>
      </c>
      <c r="E601" s="359">
        <f t="shared" si="667"/>
        <v>238</v>
      </c>
      <c r="F601" s="359">
        <v>238</v>
      </c>
      <c r="G601" s="359">
        <v>0</v>
      </c>
      <c r="H601" s="359"/>
      <c r="I601" s="359">
        <f t="shared" si="668"/>
        <v>238</v>
      </c>
      <c r="J601" s="370">
        <v>238</v>
      </c>
      <c r="K601" s="370">
        <v>0</v>
      </c>
      <c r="L601" s="370"/>
      <c r="M601" s="359">
        <f t="shared" si="669"/>
        <v>238</v>
      </c>
      <c r="N601" s="370">
        <v>238</v>
      </c>
      <c r="O601" s="370">
        <v>0</v>
      </c>
      <c r="P601" s="370"/>
      <c r="Q601" s="359">
        <f t="shared" si="670"/>
        <v>238</v>
      </c>
      <c r="R601" s="370">
        <v>238</v>
      </c>
      <c r="S601" s="370">
        <v>0</v>
      </c>
      <c r="T601" s="370"/>
    </row>
    <row r="602" spans="1:20" s="374" customFormat="1" ht="37.5" customHeight="1">
      <c r="A602" s="377"/>
      <c r="B602" s="368" t="s">
        <v>354</v>
      </c>
      <c r="C602" s="286" t="s">
        <v>354</v>
      </c>
      <c r="D602" s="369" t="s">
        <v>18</v>
      </c>
      <c r="E602" s="359">
        <f t="shared" si="667"/>
        <v>142</v>
      </c>
      <c r="F602" s="359">
        <v>50</v>
      </c>
      <c r="G602" s="359">
        <v>92</v>
      </c>
      <c r="H602" s="359"/>
      <c r="I602" s="359">
        <f t="shared" si="668"/>
        <v>142</v>
      </c>
      <c r="J602" s="370">
        <v>50</v>
      </c>
      <c r="K602" s="370">
        <v>92</v>
      </c>
      <c r="L602" s="370"/>
      <c r="M602" s="359">
        <f t="shared" si="669"/>
        <v>142</v>
      </c>
      <c r="N602" s="370">
        <v>50</v>
      </c>
      <c r="O602" s="370">
        <v>92</v>
      </c>
      <c r="P602" s="370"/>
      <c r="Q602" s="359">
        <f t="shared" si="670"/>
        <v>142</v>
      </c>
      <c r="R602" s="370">
        <v>50</v>
      </c>
      <c r="S602" s="370">
        <v>92</v>
      </c>
      <c r="T602" s="370"/>
    </row>
    <row r="603" spans="1:20" s="363" customFormat="1" ht="31.5" customHeight="1">
      <c r="A603" s="274"/>
      <c r="B603" s="286" t="s">
        <v>538</v>
      </c>
      <c r="C603" s="286" t="s">
        <v>717</v>
      </c>
      <c r="D603" s="366" t="s">
        <v>539</v>
      </c>
      <c r="E603" s="257">
        <f t="shared" si="667"/>
        <v>14472</v>
      </c>
      <c r="F603" s="257">
        <f>7047+7425</f>
        <v>14472</v>
      </c>
      <c r="G603" s="257">
        <v>0</v>
      </c>
      <c r="H603" s="257"/>
      <c r="I603" s="257">
        <f t="shared" si="668"/>
        <v>7047</v>
      </c>
      <c r="J603" s="367">
        <v>7047</v>
      </c>
      <c r="K603" s="367">
        <v>0</v>
      </c>
      <c r="L603" s="367"/>
      <c r="M603" s="257">
        <f t="shared" si="669"/>
        <v>7047</v>
      </c>
      <c r="N603" s="367">
        <v>7047</v>
      </c>
      <c r="O603" s="367">
        <v>0</v>
      </c>
      <c r="P603" s="367"/>
      <c r="Q603" s="257">
        <f t="shared" si="670"/>
        <v>7047</v>
      </c>
      <c r="R603" s="367">
        <v>7047</v>
      </c>
      <c r="S603" s="367">
        <v>0</v>
      </c>
      <c r="T603" s="367"/>
    </row>
    <row r="604" spans="1:20" s="363" customFormat="1" ht="31.5" customHeight="1">
      <c r="A604" s="274"/>
      <c r="B604" s="368" t="s">
        <v>354</v>
      </c>
      <c r="C604" s="286" t="s">
        <v>354</v>
      </c>
      <c r="D604" s="369" t="s">
        <v>16</v>
      </c>
      <c r="E604" s="359">
        <f t="shared" si="667"/>
        <v>0</v>
      </c>
      <c r="F604" s="359">
        <f t="shared" ref="F604:H604" si="731">F605+F606</f>
        <v>0</v>
      </c>
      <c r="G604" s="359">
        <v>0</v>
      </c>
      <c r="H604" s="359">
        <f t="shared" si="731"/>
        <v>0</v>
      </c>
      <c r="I604" s="359">
        <f t="shared" si="668"/>
        <v>0</v>
      </c>
      <c r="J604" s="370">
        <f t="shared" ref="J604:L604" si="732">J605+J606</f>
        <v>0</v>
      </c>
      <c r="K604" s="370">
        <v>0</v>
      </c>
      <c r="L604" s="370">
        <f t="shared" si="732"/>
        <v>0</v>
      </c>
      <c r="M604" s="359">
        <f t="shared" si="669"/>
        <v>0</v>
      </c>
      <c r="N604" s="370">
        <f t="shared" ref="N604:P604" si="733">N605+N606</f>
        <v>0</v>
      </c>
      <c r="O604" s="370">
        <v>0</v>
      </c>
      <c r="P604" s="370">
        <f t="shared" si="733"/>
        <v>0</v>
      </c>
      <c r="Q604" s="359">
        <f t="shared" si="670"/>
        <v>0</v>
      </c>
      <c r="R604" s="370">
        <f t="shared" ref="R604:T604" si="734">R605+R606</f>
        <v>0</v>
      </c>
      <c r="S604" s="370">
        <v>0</v>
      </c>
      <c r="T604" s="370">
        <f t="shared" si="734"/>
        <v>0</v>
      </c>
    </row>
    <row r="605" spans="1:20" s="363" customFormat="1" ht="31.5" customHeight="1">
      <c r="A605" s="274"/>
      <c r="B605" s="368" t="s">
        <v>354</v>
      </c>
      <c r="C605" s="286" t="s">
        <v>354</v>
      </c>
      <c r="D605" s="369" t="s">
        <v>17</v>
      </c>
      <c r="E605" s="359">
        <f t="shared" si="667"/>
        <v>0</v>
      </c>
      <c r="F605" s="359"/>
      <c r="G605" s="359"/>
      <c r="H605" s="359"/>
      <c r="I605" s="359">
        <f t="shared" si="668"/>
        <v>0</v>
      </c>
      <c r="J605" s="370"/>
      <c r="K605" s="370"/>
      <c r="L605" s="370"/>
      <c r="M605" s="359">
        <f t="shared" si="669"/>
        <v>0</v>
      </c>
      <c r="N605" s="370"/>
      <c r="O605" s="370"/>
      <c r="P605" s="370"/>
      <c r="Q605" s="359">
        <f t="shared" si="670"/>
        <v>0</v>
      </c>
      <c r="R605" s="370"/>
      <c r="S605" s="370"/>
      <c r="T605" s="370"/>
    </row>
    <row r="606" spans="1:20" s="363" customFormat="1" ht="22.5" customHeight="1">
      <c r="A606" s="274"/>
      <c r="B606" s="368" t="s">
        <v>354</v>
      </c>
      <c r="C606" s="286" t="s">
        <v>354</v>
      </c>
      <c r="D606" s="369" t="s">
        <v>18</v>
      </c>
      <c r="E606" s="359">
        <f t="shared" si="667"/>
        <v>0</v>
      </c>
      <c r="F606" s="359"/>
      <c r="G606" s="359"/>
      <c r="H606" s="359"/>
      <c r="I606" s="359">
        <f t="shared" si="668"/>
        <v>0</v>
      </c>
      <c r="J606" s="370"/>
      <c r="K606" s="370"/>
      <c r="L606" s="370"/>
      <c r="M606" s="359">
        <f t="shared" si="669"/>
        <v>0</v>
      </c>
      <c r="N606" s="370"/>
      <c r="O606" s="370"/>
      <c r="P606" s="370"/>
      <c r="Q606" s="359">
        <f t="shared" si="670"/>
        <v>0</v>
      </c>
      <c r="R606" s="370"/>
      <c r="S606" s="370"/>
      <c r="T606" s="370"/>
    </row>
    <row r="607" spans="1:20" s="363" customFormat="1" ht="30">
      <c r="B607" s="266" t="s">
        <v>540</v>
      </c>
      <c r="C607" s="266" t="s">
        <v>718</v>
      </c>
      <c r="D607" s="252" t="s">
        <v>737</v>
      </c>
      <c r="E607" s="253">
        <f t="shared" si="667"/>
        <v>126680</v>
      </c>
      <c r="F607" s="253">
        <f>F611+F612+F613+F614+F615</f>
        <v>126600</v>
      </c>
      <c r="G607" s="253">
        <f t="shared" ref="G607:H607" si="735">G611+G612+G613+G614+G615</f>
        <v>0</v>
      </c>
      <c r="H607" s="253">
        <f t="shared" si="735"/>
        <v>80</v>
      </c>
      <c r="I607" s="253">
        <f t="shared" si="668"/>
        <v>133780</v>
      </c>
      <c r="J607" s="253">
        <f>J611+J612+J613+J614+J615</f>
        <v>133700</v>
      </c>
      <c r="K607" s="253">
        <f t="shared" ref="K607:L607" si="736">K611+K612+K613+K614+K615</f>
        <v>0</v>
      </c>
      <c r="L607" s="253">
        <f t="shared" si="736"/>
        <v>80</v>
      </c>
      <c r="M607" s="253">
        <f t="shared" si="669"/>
        <v>141780</v>
      </c>
      <c r="N607" s="253">
        <f>N611+N612+N613+N614+N615</f>
        <v>141700</v>
      </c>
      <c r="O607" s="253">
        <f t="shared" ref="O607:P607" si="737">O611+O612+O613+O614+O615</f>
        <v>0</v>
      </c>
      <c r="P607" s="253">
        <f t="shared" si="737"/>
        <v>80</v>
      </c>
      <c r="Q607" s="253">
        <f t="shared" si="670"/>
        <v>147700</v>
      </c>
      <c r="R607" s="253">
        <f>R611+R612+R613+R614+R615</f>
        <v>147700</v>
      </c>
      <c r="S607" s="253">
        <f t="shared" ref="S607:T607" si="738">S611+S612+S613+S614+S615</f>
        <v>0</v>
      </c>
      <c r="T607" s="253">
        <f t="shared" si="738"/>
        <v>0</v>
      </c>
    </row>
    <row r="608" spans="1:20" s="363" customFormat="1" ht="15.75" customHeight="1">
      <c r="B608" s="364" t="s">
        <v>354</v>
      </c>
      <c r="C608" s="251" t="s">
        <v>354</v>
      </c>
      <c r="D608" s="254" t="s">
        <v>16</v>
      </c>
      <c r="E608" s="358">
        <f t="shared" si="667"/>
        <v>8</v>
      </c>
      <c r="F608" s="358">
        <f t="shared" ref="F608:G610" si="739">F616</f>
        <v>5</v>
      </c>
      <c r="G608" s="358">
        <f t="shared" si="739"/>
        <v>3</v>
      </c>
      <c r="H608" s="358"/>
      <c r="I608" s="358">
        <f t="shared" si="668"/>
        <v>8</v>
      </c>
      <c r="J608" s="358">
        <f t="shared" ref="J608:K610" si="740">J616</f>
        <v>5</v>
      </c>
      <c r="K608" s="358">
        <f t="shared" si="740"/>
        <v>3</v>
      </c>
      <c r="L608" s="358"/>
      <c r="M608" s="358">
        <f t="shared" si="669"/>
        <v>8</v>
      </c>
      <c r="N608" s="358">
        <f t="shared" ref="N608:O610" si="741">N616</f>
        <v>5</v>
      </c>
      <c r="O608" s="358">
        <f t="shared" si="741"/>
        <v>3</v>
      </c>
      <c r="P608" s="358"/>
      <c r="Q608" s="358">
        <f t="shared" si="670"/>
        <v>0</v>
      </c>
      <c r="R608" s="358">
        <f t="shared" ref="R608:S610" si="742">R616</f>
        <v>0</v>
      </c>
      <c r="S608" s="358">
        <f t="shared" si="742"/>
        <v>0</v>
      </c>
      <c r="T608" s="358"/>
    </row>
    <row r="609" spans="2:20" s="363" customFormat="1" ht="15.75" customHeight="1">
      <c r="B609" s="364" t="s">
        <v>354</v>
      </c>
      <c r="C609" s="251" t="s">
        <v>354</v>
      </c>
      <c r="D609" s="254" t="s">
        <v>17</v>
      </c>
      <c r="E609" s="358">
        <f t="shared" si="667"/>
        <v>5</v>
      </c>
      <c r="F609" s="358">
        <f t="shared" si="739"/>
        <v>5</v>
      </c>
      <c r="G609" s="358">
        <f t="shared" si="739"/>
        <v>0</v>
      </c>
      <c r="H609" s="358"/>
      <c r="I609" s="358">
        <f t="shared" si="668"/>
        <v>5</v>
      </c>
      <c r="J609" s="358">
        <f t="shared" si="740"/>
        <v>5</v>
      </c>
      <c r="K609" s="358">
        <f t="shared" si="740"/>
        <v>0</v>
      </c>
      <c r="L609" s="358"/>
      <c r="M609" s="358">
        <f t="shared" si="669"/>
        <v>5</v>
      </c>
      <c r="N609" s="358">
        <f t="shared" si="741"/>
        <v>5</v>
      </c>
      <c r="O609" s="358">
        <f t="shared" si="741"/>
        <v>0</v>
      </c>
      <c r="P609" s="358"/>
      <c r="Q609" s="358">
        <f t="shared" si="670"/>
        <v>0</v>
      </c>
      <c r="R609" s="358">
        <f t="shared" si="742"/>
        <v>0</v>
      </c>
      <c r="S609" s="358">
        <f t="shared" si="742"/>
        <v>0</v>
      </c>
      <c r="T609" s="358"/>
    </row>
    <row r="610" spans="2:20" s="363" customFormat="1" ht="15.75" customHeight="1">
      <c r="B610" s="364" t="s">
        <v>354</v>
      </c>
      <c r="C610" s="251" t="s">
        <v>354</v>
      </c>
      <c r="D610" s="254" t="s">
        <v>18</v>
      </c>
      <c r="E610" s="358">
        <f t="shared" si="667"/>
        <v>3</v>
      </c>
      <c r="F610" s="358">
        <f t="shared" si="739"/>
        <v>0</v>
      </c>
      <c r="G610" s="358">
        <f t="shared" si="739"/>
        <v>3</v>
      </c>
      <c r="H610" s="358"/>
      <c r="I610" s="358">
        <f t="shared" si="668"/>
        <v>3</v>
      </c>
      <c r="J610" s="358">
        <f t="shared" si="740"/>
        <v>0</v>
      </c>
      <c r="K610" s="358">
        <f t="shared" si="740"/>
        <v>3</v>
      </c>
      <c r="L610" s="358"/>
      <c r="M610" s="358">
        <f t="shared" si="669"/>
        <v>3</v>
      </c>
      <c r="N610" s="358">
        <f t="shared" si="741"/>
        <v>0</v>
      </c>
      <c r="O610" s="358">
        <f t="shared" si="741"/>
        <v>3</v>
      </c>
      <c r="P610" s="358"/>
      <c r="Q610" s="358">
        <f t="shared" si="670"/>
        <v>0</v>
      </c>
      <c r="R610" s="358">
        <f t="shared" si="742"/>
        <v>0</v>
      </c>
      <c r="S610" s="358">
        <f t="shared" si="742"/>
        <v>0</v>
      </c>
      <c r="T610" s="358"/>
    </row>
    <row r="611" spans="2:20" s="363" customFormat="1" ht="26.45" customHeight="1">
      <c r="B611" s="378" t="s">
        <v>541</v>
      </c>
      <c r="C611" s="378" t="s">
        <v>719</v>
      </c>
      <c r="D611" s="379" t="s">
        <v>542</v>
      </c>
      <c r="E611" s="257">
        <f t="shared" si="667"/>
        <v>78900</v>
      </c>
      <c r="F611" s="380">
        <f>78900-23250+23250</f>
        <v>78900</v>
      </c>
      <c r="G611" s="380">
        <v>0</v>
      </c>
      <c r="H611" s="380"/>
      <c r="I611" s="257">
        <f t="shared" si="668"/>
        <v>85000</v>
      </c>
      <c r="J611" s="380">
        <f>78900-23250+29350</f>
        <v>85000</v>
      </c>
      <c r="K611" s="380">
        <v>0</v>
      </c>
      <c r="L611" s="380"/>
      <c r="M611" s="257">
        <f t="shared" si="669"/>
        <v>90000</v>
      </c>
      <c r="N611" s="380">
        <f>78900-23250+34350</f>
        <v>90000</v>
      </c>
      <c r="O611" s="380">
        <v>0</v>
      </c>
      <c r="P611" s="380"/>
      <c r="Q611" s="257">
        <f t="shared" si="670"/>
        <v>132200</v>
      </c>
      <c r="R611" s="380">
        <f>92850+39350</f>
        <v>132200</v>
      </c>
      <c r="S611" s="380">
        <v>0</v>
      </c>
      <c r="T611" s="380"/>
    </row>
    <row r="612" spans="2:20" s="363" customFormat="1" ht="37.5" customHeight="1">
      <c r="B612" s="378" t="s">
        <v>543</v>
      </c>
      <c r="C612" s="378" t="s">
        <v>720</v>
      </c>
      <c r="D612" s="379" t="s">
        <v>544</v>
      </c>
      <c r="E612" s="257">
        <f t="shared" si="667"/>
        <v>4500</v>
      </c>
      <c r="F612" s="380">
        <f>4500</f>
        <v>4500</v>
      </c>
      <c r="G612" s="380">
        <v>0</v>
      </c>
      <c r="H612" s="380"/>
      <c r="I612" s="257">
        <f t="shared" si="668"/>
        <v>5500</v>
      </c>
      <c r="J612" s="380">
        <f>4500+1000</f>
        <v>5500</v>
      </c>
      <c r="K612" s="380">
        <v>0</v>
      </c>
      <c r="L612" s="380"/>
      <c r="M612" s="257">
        <f t="shared" si="669"/>
        <v>6500</v>
      </c>
      <c r="N612" s="380">
        <f>4500+2000</f>
        <v>6500</v>
      </c>
      <c r="O612" s="380">
        <v>0</v>
      </c>
      <c r="P612" s="380"/>
      <c r="Q612" s="257">
        <f t="shared" si="670"/>
        <v>7500</v>
      </c>
      <c r="R612" s="380">
        <f>4500+3000</f>
        <v>7500</v>
      </c>
      <c r="S612" s="380">
        <v>0</v>
      </c>
      <c r="T612" s="380"/>
    </row>
    <row r="613" spans="2:20" s="363" customFormat="1" ht="33.75" customHeight="1">
      <c r="B613" s="378" t="s">
        <v>545</v>
      </c>
      <c r="C613" s="378" t="s">
        <v>721</v>
      </c>
      <c r="D613" s="379" t="s">
        <v>546</v>
      </c>
      <c r="E613" s="257">
        <f t="shared" si="667"/>
        <v>4000</v>
      </c>
      <c r="F613" s="380">
        <v>4000</v>
      </c>
      <c r="G613" s="380">
        <v>0</v>
      </c>
      <c r="H613" s="380"/>
      <c r="I613" s="257">
        <f t="shared" si="668"/>
        <v>4000</v>
      </c>
      <c r="J613" s="380">
        <v>4000</v>
      </c>
      <c r="K613" s="380">
        <v>0</v>
      </c>
      <c r="L613" s="380"/>
      <c r="M613" s="257">
        <f t="shared" si="669"/>
        <v>6000</v>
      </c>
      <c r="N613" s="380">
        <f>4000+2000</f>
        <v>6000</v>
      </c>
      <c r="O613" s="380">
        <v>0</v>
      </c>
      <c r="P613" s="380"/>
      <c r="Q613" s="257">
        <f t="shared" si="670"/>
        <v>6000</v>
      </c>
      <c r="R613" s="380">
        <f>4000+2000</f>
        <v>6000</v>
      </c>
      <c r="S613" s="380">
        <v>0</v>
      </c>
      <c r="T613" s="380"/>
    </row>
    <row r="614" spans="2:20" s="363" customFormat="1" ht="26.45" customHeight="1">
      <c r="B614" s="378" t="s">
        <v>547</v>
      </c>
      <c r="C614" s="378" t="s">
        <v>722</v>
      </c>
      <c r="D614" s="379" t="s">
        <v>748</v>
      </c>
      <c r="E614" s="257">
        <f t="shared" ref="E614:E625" si="743">F614+G614+H614</f>
        <v>2000</v>
      </c>
      <c r="F614" s="380">
        <f>1000+1000</f>
        <v>2000</v>
      </c>
      <c r="G614" s="380"/>
      <c r="H614" s="380"/>
      <c r="I614" s="257">
        <f t="shared" ref="I614:I625" si="744">J614+K614+L614</f>
        <v>2000</v>
      </c>
      <c r="J614" s="380">
        <f>1000+1000</f>
        <v>2000</v>
      </c>
      <c r="K614" s="380"/>
      <c r="L614" s="380"/>
      <c r="M614" s="257">
        <f t="shared" ref="M614:M625" si="745">N614+O614+P614</f>
        <v>2000</v>
      </c>
      <c r="N614" s="380">
        <f>1000+1000</f>
        <v>2000</v>
      </c>
      <c r="O614" s="380"/>
      <c r="P614" s="380"/>
      <c r="Q614" s="257">
        <f t="shared" ref="Q614:Q625" si="746">R614+S614+T614</f>
        <v>2000</v>
      </c>
      <c r="R614" s="380">
        <f>1000+1000</f>
        <v>2000</v>
      </c>
      <c r="S614" s="380"/>
      <c r="T614" s="380"/>
    </row>
    <row r="615" spans="2:20" s="363" customFormat="1" ht="36" customHeight="1">
      <c r="B615" s="378" t="s">
        <v>549</v>
      </c>
      <c r="C615" s="378" t="s">
        <v>723</v>
      </c>
      <c r="D615" s="379" t="s">
        <v>550</v>
      </c>
      <c r="E615" s="380">
        <f t="shared" si="743"/>
        <v>37280</v>
      </c>
      <c r="F615" s="380">
        <v>37200</v>
      </c>
      <c r="G615" s="380"/>
      <c r="H615" s="380">
        <v>80</v>
      </c>
      <c r="I615" s="380">
        <f t="shared" si="744"/>
        <v>37280</v>
      </c>
      <c r="J615" s="380">
        <v>37200</v>
      </c>
      <c r="K615" s="380"/>
      <c r="L615" s="380">
        <v>80</v>
      </c>
      <c r="M615" s="380">
        <f t="shared" si="745"/>
        <v>37280</v>
      </c>
      <c r="N615" s="380">
        <v>37200</v>
      </c>
      <c r="O615" s="380"/>
      <c r="P615" s="380">
        <v>80</v>
      </c>
      <c r="Q615" s="380">
        <f t="shared" si="746"/>
        <v>0</v>
      </c>
      <c r="R615" s="380"/>
      <c r="S615" s="380">
        <v>0</v>
      </c>
      <c r="T615" s="380"/>
    </row>
    <row r="616" spans="2:20" s="363" customFormat="1" ht="19.149999999999999" customHeight="1">
      <c r="B616" s="365" t="s">
        <v>354</v>
      </c>
      <c r="C616" s="255" t="s">
        <v>354</v>
      </c>
      <c r="D616" s="258" t="s">
        <v>16</v>
      </c>
      <c r="E616" s="359">
        <f t="shared" si="743"/>
        <v>8</v>
      </c>
      <c r="F616" s="359">
        <f t="shared" ref="F616:H616" si="747">F617+F618</f>
        <v>5</v>
      </c>
      <c r="G616" s="359">
        <f t="shared" si="747"/>
        <v>3</v>
      </c>
      <c r="H616" s="359">
        <f t="shared" si="747"/>
        <v>0</v>
      </c>
      <c r="I616" s="359">
        <f t="shared" si="744"/>
        <v>8</v>
      </c>
      <c r="J616" s="359">
        <f t="shared" ref="J616:L616" si="748">J617+J618</f>
        <v>5</v>
      </c>
      <c r="K616" s="359">
        <f t="shared" si="748"/>
        <v>3</v>
      </c>
      <c r="L616" s="359">
        <f t="shared" si="748"/>
        <v>0</v>
      </c>
      <c r="M616" s="359">
        <f t="shared" si="745"/>
        <v>8</v>
      </c>
      <c r="N616" s="359">
        <f t="shared" ref="N616:P616" si="749">N617+N618</f>
        <v>5</v>
      </c>
      <c r="O616" s="359">
        <f t="shared" si="749"/>
        <v>3</v>
      </c>
      <c r="P616" s="359">
        <f t="shared" si="749"/>
        <v>0</v>
      </c>
      <c r="Q616" s="359">
        <f t="shared" si="746"/>
        <v>0</v>
      </c>
      <c r="R616" s="359">
        <f t="shared" ref="R616:T616" si="750">R617+R618</f>
        <v>0</v>
      </c>
      <c r="S616" s="359">
        <f t="shared" si="750"/>
        <v>0</v>
      </c>
      <c r="T616" s="359">
        <f t="shared" si="750"/>
        <v>0</v>
      </c>
    </row>
    <row r="617" spans="2:20" s="363" customFormat="1">
      <c r="B617" s="365" t="s">
        <v>354</v>
      </c>
      <c r="C617" s="255" t="s">
        <v>354</v>
      </c>
      <c r="D617" s="258" t="s">
        <v>17</v>
      </c>
      <c r="E617" s="359">
        <f t="shared" si="743"/>
        <v>5</v>
      </c>
      <c r="F617" s="359">
        <v>5</v>
      </c>
      <c r="G617" s="359">
        <v>0</v>
      </c>
      <c r="H617" s="359"/>
      <c r="I617" s="359">
        <f t="shared" si="744"/>
        <v>5</v>
      </c>
      <c r="J617" s="359">
        <v>5</v>
      </c>
      <c r="K617" s="359">
        <v>0</v>
      </c>
      <c r="L617" s="359"/>
      <c r="M617" s="359">
        <f t="shared" si="745"/>
        <v>5</v>
      </c>
      <c r="N617" s="359">
        <v>5</v>
      </c>
      <c r="O617" s="359">
        <v>0</v>
      </c>
      <c r="P617" s="359"/>
      <c r="Q617" s="359">
        <f t="shared" si="746"/>
        <v>0</v>
      </c>
      <c r="R617" s="359"/>
      <c r="S617" s="359"/>
      <c r="T617" s="359"/>
    </row>
    <row r="618" spans="2:20" s="363" customFormat="1">
      <c r="B618" s="365" t="s">
        <v>354</v>
      </c>
      <c r="C618" s="255" t="s">
        <v>354</v>
      </c>
      <c r="D618" s="258" t="s">
        <v>18</v>
      </c>
      <c r="E618" s="359">
        <f t="shared" si="743"/>
        <v>3</v>
      </c>
      <c r="F618" s="359"/>
      <c r="G618" s="359">
        <v>3</v>
      </c>
      <c r="H618" s="359"/>
      <c r="I618" s="359">
        <f t="shared" si="744"/>
        <v>3</v>
      </c>
      <c r="J618" s="359"/>
      <c r="K618" s="359">
        <v>3</v>
      </c>
      <c r="L618" s="359"/>
      <c r="M618" s="359">
        <f t="shared" si="745"/>
        <v>3</v>
      </c>
      <c r="N618" s="359"/>
      <c r="O618" s="359">
        <v>3</v>
      </c>
      <c r="P618" s="359"/>
      <c r="Q618" s="359">
        <f t="shared" si="746"/>
        <v>0</v>
      </c>
      <c r="R618" s="359"/>
      <c r="S618" s="359"/>
      <c r="T618" s="359"/>
    </row>
    <row r="619" spans="2:20" s="363" customFormat="1" ht="30">
      <c r="B619" s="266" t="s">
        <v>551</v>
      </c>
      <c r="C619" s="266" t="s">
        <v>724</v>
      </c>
      <c r="D619" s="252" t="s">
        <v>736</v>
      </c>
      <c r="E619" s="253">
        <f t="shared" si="743"/>
        <v>8271</v>
      </c>
      <c r="F619" s="253">
        <f>F620+F621+F622+F623+F624</f>
        <v>8271</v>
      </c>
      <c r="G619" s="253">
        <f t="shared" ref="G619:H619" si="751">G620+G621+G622+G623+G624</f>
        <v>0</v>
      </c>
      <c r="H619" s="253">
        <f t="shared" si="751"/>
        <v>0</v>
      </c>
      <c r="I619" s="253">
        <f t="shared" si="744"/>
        <v>8307</v>
      </c>
      <c r="J619" s="253">
        <f>J620+J621+J622+J623+J624</f>
        <v>8307</v>
      </c>
      <c r="K619" s="253">
        <v>0</v>
      </c>
      <c r="L619" s="253"/>
      <c r="M619" s="253">
        <f t="shared" si="745"/>
        <v>8307</v>
      </c>
      <c r="N619" s="253">
        <f>N620+N621+N622+N623+N624</f>
        <v>8307</v>
      </c>
      <c r="O619" s="253">
        <v>0</v>
      </c>
      <c r="P619" s="253"/>
      <c r="Q619" s="253">
        <f t="shared" si="746"/>
        <v>7560</v>
      </c>
      <c r="R619" s="253">
        <v>7560</v>
      </c>
      <c r="S619" s="253">
        <v>0</v>
      </c>
      <c r="T619" s="253"/>
    </row>
    <row r="620" spans="2:20" s="363" customFormat="1" ht="27.6" customHeight="1">
      <c r="B620" s="378" t="s">
        <v>552</v>
      </c>
      <c r="C620" s="378" t="s">
        <v>725</v>
      </c>
      <c r="D620" s="379" t="s">
        <v>553</v>
      </c>
      <c r="E620" s="257">
        <f t="shared" si="743"/>
        <v>396</v>
      </c>
      <c r="F620" s="380">
        <f>385+11</f>
        <v>396</v>
      </c>
      <c r="G620" s="380">
        <v>0</v>
      </c>
      <c r="H620" s="380"/>
      <c r="I620" s="257">
        <f t="shared" si="744"/>
        <v>432</v>
      </c>
      <c r="J620" s="380">
        <f>385+47</f>
        <v>432</v>
      </c>
      <c r="K620" s="380">
        <v>0</v>
      </c>
      <c r="L620" s="380"/>
      <c r="M620" s="257">
        <f t="shared" si="745"/>
        <v>432</v>
      </c>
      <c r="N620" s="380">
        <f>385+47</f>
        <v>432</v>
      </c>
      <c r="O620" s="380">
        <v>0</v>
      </c>
      <c r="P620" s="380"/>
      <c r="Q620" s="257">
        <f t="shared" si="746"/>
        <v>432</v>
      </c>
      <c r="R620" s="380">
        <f>385+47</f>
        <v>432</v>
      </c>
      <c r="S620" s="380">
        <v>0</v>
      </c>
      <c r="T620" s="380"/>
    </row>
    <row r="621" spans="2:20" s="363" customFormat="1" ht="30">
      <c r="B621" s="378" t="s">
        <v>554</v>
      </c>
      <c r="C621" s="378" t="s">
        <v>726</v>
      </c>
      <c r="D621" s="379" t="s">
        <v>555</v>
      </c>
      <c r="E621" s="257">
        <f t="shared" si="743"/>
        <v>675</v>
      </c>
      <c r="F621" s="380">
        <v>675</v>
      </c>
      <c r="G621" s="380">
        <v>0</v>
      </c>
      <c r="H621" s="380"/>
      <c r="I621" s="257">
        <f t="shared" si="744"/>
        <v>675</v>
      </c>
      <c r="J621" s="380">
        <v>675</v>
      </c>
      <c r="K621" s="380">
        <v>0</v>
      </c>
      <c r="L621" s="380"/>
      <c r="M621" s="257">
        <f t="shared" si="745"/>
        <v>675</v>
      </c>
      <c r="N621" s="380">
        <v>675</v>
      </c>
      <c r="O621" s="380">
        <v>0</v>
      </c>
      <c r="P621" s="380"/>
      <c r="Q621" s="257">
        <f t="shared" si="746"/>
        <v>675</v>
      </c>
      <c r="R621" s="380">
        <v>675</v>
      </c>
      <c r="S621" s="380">
        <v>0</v>
      </c>
      <c r="T621" s="380"/>
    </row>
    <row r="622" spans="2:20" s="363" customFormat="1" ht="66" customHeight="1">
      <c r="B622" s="378" t="s">
        <v>556</v>
      </c>
      <c r="C622" s="378" t="s">
        <v>727</v>
      </c>
      <c r="D622" s="379" t="s">
        <v>557</v>
      </c>
      <c r="E622" s="257">
        <f t="shared" si="743"/>
        <v>6000</v>
      </c>
      <c r="F622" s="380">
        <f>5400+600</f>
        <v>6000</v>
      </c>
      <c r="G622" s="380">
        <v>0</v>
      </c>
      <c r="H622" s="380"/>
      <c r="I622" s="257">
        <f t="shared" si="744"/>
        <v>6000</v>
      </c>
      <c r="J622" s="380">
        <f>5400+600</f>
        <v>6000</v>
      </c>
      <c r="K622" s="380">
        <v>0</v>
      </c>
      <c r="L622" s="380"/>
      <c r="M622" s="257">
        <f t="shared" si="745"/>
        <v>6000</v>
      </c>
      <c r="N622" s="380">
        <f>5400+600</f>
        <v>6000</v>
      </c>
      <c r="O622" s="380">
        <v>0</v>
      </c>
      <c r="P622" s="380"/>
      <c r="Q622" s="257">
        <f t="shared" si="746"/>
        <v>6000</v>
      </c>
      <c r="R622" s="380">
        <f>5400+600</f>
        <v>6000</v>
      </c>
      <c r="S622" s="380">
        <v>0</v>
      </c>
      <c r="T622" s="380"/>
    </row>
    <row r="623" spans="2:20" s="363" customFormat="1" ht="46.9" customHeight="1">
      <c r="B623" s="378" t="s">
        <v>558</v>
      </c>
      <c r="C623" s="378" t="s">
        <v>728</v>
      </c>
      <c r="D623" s="379" t="s">
        <v>559</v>
      </c>
      <c r="E623" s="257">
        <f t="shared" si="743"/>
        <v>350</v>
      </c>
      <c r="F623" s="380">
        <f>250+100</f>
        <v>350</v>
      </c>
      <c r="G623" s="380">
        <v>0</v>
      </c>
      <c r="H623" s="380"/>
      <c r="I623" s="257">
        <f t="shared" si="744"/>
        <v>350</v>
      </c>
      <c r="J623" s="380">
        <f>250+100</f>
        <v>350</v>
      </c>
      <c r="K623" s="380">
        <v>0</v>
      </c>
      <c r="L623" s="380"/>
      <c r="M623" s="257">
        <f t="shared" si="745"/>
        <v>350</v>
      </c>
      <c r="N623" s="380">
        <f>250+100</f>
        <v>350</v>
      </c>
      <c r="O623" s="380">
        <v>0</v>
      </c>
      <c r="P623" s="380"/>
      <c r="Q623" s="257">
        <f t="shared" si="746"/>
        <v>400</v>
      </c>
      <c r="R623" s="380">
        <f>250+150</f>
        <v>400</v>
      </c>
      <c r="S623" s="380">
        <v>0</v>
      </c>
      <c r="T623" s="380"/>
    </row>
    <row r="624" spans="2:20" s="363" customFormat="1" ht="41.45" customHeight="1">
      <c r="B624" s="378" t="s">
        <v>560</v>
      </c>
      <c r="C624" s="378" t="s">
        <v>729</v>
      </c>
      <c r="D624" s="379" t="s">
        <v>561</v>
      </c>
      <c r="E624" s="257">
        <f t="shared" si="743"/>
        <v>850</v>
      </c>
      <c r="F624" s="380">
        <v>850</v>
      </c>
      <c r="G624" s="380">
        <v>0</v>
      </c>
      <c r="H624" s="380"/>
      <c r="I624" s="257">
        <f t="shared" si="744"/>
        <v>850</v>
      </c>
      <c r="J624" s="380">
        <v>850</v>
      </c>
      <c r="K624" s="380">
        <v>0</v>
      </c>
      <c r="L624" s="380"/>
      <c r="M624" s="257">
        <f t="shared" si="745"/>
        <v>850</v>
      </c>
      <c r="N624" s="380">
        <v>850</v>
      </c>
      <c r="O624" s="380">
        <v>0</v>
      </c>
      <c r="P624" s="380"/>
      <c r="Q624" s="257">
        <f t="shared" si="746"/>
        <v>850</v>
      </c>
      <c r="R624" s="380">
        <v>850</v>
      </c>
      <c r="S624" s="380">
        <v>0</v>
      </c>
      <c r="T624" s="380"/>
    </row>
    <row r="625" spans="1:20" s="363" customFormat="1" ht="35.450000000000003" customHeight="1">
      <c r="B625" s="266" t="s">
        <v>562</v>
      </c>
      <c r="C625" s="266" t="s">
        <v>730</v>
      </c>
      <c r="D625" s="252" t="s">
        <v>735</v>
      </c>
      <c r="E625" s="253">
        <f t="shared" si="743"/>
        <v>25391</v>
      </c>
      <c r="F625" s="253">
        <f>25444-53</f>
        <v>25391</v>
      </c>
      <c r="G625" s="253">
        <v>0</v>
      </c>
      <c r="H625" s="253"/>
      <c r="I625" s="253">
        <f t="shared" si="744"/>
        <v>31153</v>
      </c>
      <c r="J625" s="253">
        <f>16300+10575+16985+128+2000+286-2000+2069+795-16985+1000</f>
        <v>31153</v>
      </c>
      <c r="K625" s="253">
        <v>0</v>
      </c>
      <c r="L625" s="253"/>
      <c r="M625" s="253">
        <f t="shared" si="745"/>
        <v>31153</v>
      </c>
      <c r="N625" s="253">
        <f>16300+10575+16985+128+2000+286-2000+2069+795-16985+1000</f>
        <v>31153</v>
      </c>
      <c r="O625" s="253">
        <v>0</v>
      </c>
      <c r="P625" s="253"/>
      <c r="Q625" s="253">
        <f t="shared" si="746"/>
        <v>31153</v>
      </c>
      <c r="R625" s="253">
        <f>30153+1000</f>
        <v>31153</v>
      </c>
      <c r="S625" s="253">
        <v>0</v>
      </c>
      <c r="T625" s="253"/>
    </row>
    <row r="626" spans="1:20" ht="26.45" customHeight="1">
      <c r="A626" s="319"/>
      <c r="B626" s="266" t="s">
        <v>563</v>
      </c>
      <c r="C626" s="266" t="s">
        <v>731</v>
      </c>
      <c r="D626" s="252" t="s">
        <v>338</v>
      </c>
      <c r="E626" s="323">
        <f t="shared" si="21"/>
        <v>46313</v>
      </c>
      <c r="F626" s="323">
        <v>7064</v>
      </c>
      <c r="G626" s="323">
        <v>39249</v>
      </c>
      <c r="H626" s="323">
        <v>0</v>
      </c>
      <c r="I626" s="323">
        <f t="shared" si="143"/>
        <v>0</v>
      </c>
      <c r="J626" s="323">
        <v>0</v>
      </c>
      <c r="K626" s="323">
        <v>0</v>
      </c>
      <c r="L626" s="323">
        <v>0</v>
      </c>
      <c r="M626" s="323">
        <f t="shared" si="144"/>
        <v>0</v>
      </c>
      <c r="N626" s="323"/>
      <c r="O626" s="323"/>
      <c r="P626" s="323">
        <v>0</v>
      </c>
      <c r="Q626" s="323">
        <f t="shared" si="145"/>
        <v>0</v>
      </c>
      <c r="R626" s="323"/>
      <c r="S626" s="323"/>
      <c r="T626" s="323">
        <v>0</v>
      </c>
    </row>
    <row r="627" spans="1:20" ht="15.75" customHeight="1">
      <c r="A627" s="310"/>
      <c r="B627" s="310"/>
      <c r="C627" s="310"/>
      <c r="E627" s="310"/>
      <c r="F627" s="310"/>
      <c r="G627" s="310"/>
      <c r="H627" s="310"/>
      <c r="I627" s="355"/>
      <c r="J627" s="355"/>
      <c r="K627" s="355"/>
      <c r="L627" s="355"/>
      <c r="M627" s="355"/>
      <c r="N627" s="355"/>
      <c r="O627" s="355"/>
      <c r="P627" s="355"/>
      <c r="Q627" s="355"/>
      <c r="R627" s="355"/>
      <c r="S627" s="355"/>
      <c r="T627" s="355"/>
    </row>
    <row r="628" spans="1:20" ht="15.75" customHeight="1">
      <c r="C628" s="357"/>
    </row>
    <row r="629" spans="1:20" ht="15.75" customHeight="1">
      <c r="C629" s="357"/>
    </row>
    <row r="630" spans="1:20" ht="15.75" customHeight="1">
      <c r="C630" s="357"/>
    </row>
    <row r="631" spans="1:20" ht="15.75" customHeight="1"/>
    <row r="632" spans="1:20" ht="15.75" customHeight="1"/>
    <row r="633" spans="1:20" ht="15.75" customHeight="1"/>
    <row r="634" spans="1:20" ht="15.75" customHeight="1"/>
    <row r="635" spans="1:20" ht="15.75" customHeight="1"/>
    <row r="636" spans="1:20" ht="15.75" customHeight="1"/>
    <row r="637" spans="1:20" ht="15.75" customHeight="1"/>
    <row r="638" spans="1:20" ht="15.75" customHeight="1"/>
    <row r="639" spans="1:20" ht="15.75" customHeight="1"/>
    <row r="640" spans="1:2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row r="1164" ht="15.75" customHeight="1"/>
    <row r="1165" ht="15.75" customHeight="1"/>
    <row r="1166" ht="15.75" customHeight="1"/>
    <row r="1167" ht="15.75" customHeight="1"/>
    <row r="1168" ht="15.75" customHeight="1"/>
    <row r="1169" ht="15.75" customHeight="1"/>
    <row r="1170" ht="15.75" customHeight="1"/>
    <row r="1171" ht="15.75" customHeight="1"/>
    <row r="1172" ht="15.75" customHeight="1"/>
    <row r="1173" ht="15.75" customHeight="1"/>
    <row r="1174" ht="15.75" customHeight="1"/>
    <row r="1175" ht="15.75" customHeight="1"/>
    <row r="1176" ht="15.75" customHeight="1"/>
    <row r="1177" ht="15.75" customHeight="1"/>
    <row r="1178" ht="15.75" customHeight="1"/>
    <row r="1179" ht="15.75" customHeight="1"/>
    <row r="1180" ht="15.75" customHeight="1"/>
    <row r="1181" ht="15.75" customHeight="1"/>
    <row r="1182" ht="15.75" customHeight="1"/>
    <row r="1183" ht="15.75" customHeight="1"/>
    <row r="1184" ht="15.75" customHeight="1"/>
    <row r="1185" ht="15.75" customHeight="1"/>
    <row r="1186" ht="15.75" customHeight="1"/>
    <row r="1187" ht="15.75" customHeight="1"/>
    <row r="1188" ht="15.75" customHeight="1"/>
    <row r="1189" ht="15.75" customHeight="1"/>
    <row r="1190" ht="15.75" customHeight="1"/>
    <row r="1191" ht="15.75" customHeight="1"/>
    <row r="1192" ht="15.75" customHeight="1"/>
    <row r="1193" ht="15.75" customHeight="1"/>
    <row r="1194" ht="15.75" customHeight="1"/>
    <row r="1195" ht="15.75" customHeight="1"/>
    <row r="1196" ht="15.75" customHeight="1"/>
    <row r="1197" ht="15.75" customHeight="1"/>
    <row r="1198" ht="15.75" customHeight="1"/>
    <row r="1199" ht="15.75" customHeight="1"/>
    <row r="1200" ht="15.75" customHeight="1"/>
    <row r="1201" ht="15.75" customHeight="1"/>
    <row r="1202" ht="15.75" customHeight="1"/>
    <row r="1203" ht="15.75" customHeight="1"/>
    <row r="1204" ht="15.75" customHeight="1"/>
    <row r="1205" ht="15.75" customHeight="1"/>
    <row r="1206" ht="15.75" customHeight="1"/>
    <row r="1207" ht="15.75" customHeight="1"/>
    <row r="1208" ht="15.75" customHeight="1"/>
    <row r="1209" ht="15.75" customHeight="1"/>
    <row r="1210" ht="15.75" customHeight="1"/>
    <row r="1211" ht="15.75" customHeight="1"/>
    <row r="1212" ht="15.75" customHeight="1"/>
    <row r="1213" ht="15.75" customHeight="1"/>
    <row r="1214" ht="15.75" customHeight="1"/>
    <row r="1215" ht="15.75" customHeight="1"/>
    <row r="1216" ht="15.75" customHeight="1"/>
    <row r="1217" ht="15.75" customHeight="1"/>
    <row r="1218" ht="15.75" customHeight="1"/>
    <row r="1219" ht="15.75" customHeight="1"/>
    <row r="1220" ht="15.75" customHeight="1"/>
    <row r="1221" ht="15.75" customHeight="1"/>
    <row r="1222" ht="15.75" customHeight="1"/>
    <row r="1223" ht="15.75" customHeight="1"/>
    <row r="1224" ht="15.75" customHeight="1"/>
    <row r="1225" ht="15.75" customHeight="1"/>
    <row r="1226" ht="15.75" customHeight="1"/>
    <row r="1227" ht="15.75" customHeight="1"/>
    <row r="1228" ht="15.75" customHeight="1"/>
    <row r="1229" ht="15.75" customHeight="1"/>
    <row r="1230" ht="15.75" customHeight="1"/>
    <row r="1231" ht="15.75" customHeight="1"/>
    <row r="1232" ht="15.75" customHeight="1"/>
    <row r="1233" ht="15.75" customHeight="1"/>
    <row r="1234" ht="15.75" customHeight="1"/>
    <row r="1235" ht="15.75" customHeight="1"/>
    <row r="1236" ht="15.75" customHeight="1"/>
    <row r="1237" ht="15.75" customHeight="1"/>
    <row r="1238" ht="15.75" customHeight="1"/>
    <row r="1239" ht="15.75" customHeight="1"/>
    <row r="1240" ht="15.75" customHeight="1"/>
    <row r="1241" ht="15.75" customHeight="1"/>
    <row r="1242" ht="15.75" customHeight="1"/>
    <row r="1243" ht="15.75" customHeight="1"/>
    <row r="1244" ht="15.75" customHeight="1"/>
    <row r="1245" ht="15.75" customHeight="1"/>
    <row r="1246" ht="15.75" customHeight="1"/>
    <row r="1247" ht="15.75" customHeight="1"/>
    <row r="1248" ht="15.75" customHeight="1"/>
    <row r="1249" ht="15.75" customHeight="1"/>
    <row r="1250" ht="15.75" customHeight="1"/>
    <row r="1251" ht="15.75" customHeight="1"/>
    <row r="1252" ht="15.75" customHeight="1"/>
    <row r="1253" ht="15.75" customHeight="1"/>
    <row r="1254" ht="15.75" customHeight="1"/>
    <row r="1255" ht="15.75" customHeight="1"/>
    <row r="1256" ht="15.75" customHeight="1"/>
    <row r="1257" ht="15.75" customHeight="1"/>
    <row r="1258" ht="15.75" customHeight="1"/>
    <row r="1259" ht="15.75" customHeight="1"/>
    <row r="1260" ht="15.75" customHeight="1"/>
    <row r="1261" ht="15.75" customHeight="1"/>
    <row r="1262" ht="15.75" customHeight="1"/>
    <row r="1263" ht="15.75" customHeight="1"/>
    <row r="1264" ht="15.75" customHeight="1"/>
    <row r="1265" ht="15.75" customHeight="1"/>
    <row r="1266" ht="15.75" customHeight="1"/>
    <row r="1267" ht="15.75" customHeight="1"/>
    <row r="1268" ht="15.75" customHeight="1"/>
    <row r="1269" ht="15.75" customHeight="1"/>
    <row r="1270" ht="15.75" customHeight="1"/>
    <row r="1271" ht="15.75" customHeight="1"/>
    <row r="1272" ht="15.75" customHeight="1"/>
    <row r="1273" ht="15.75" customHeight="1"/>
    <row r="1274" ht="15.75" customHeight="1"/>
    <row r="1275" ht="15.75" customHeight="1"/>
    <row r="1276" ht="15.75" customHeight="1"/>
    <row r="1277" ht="15.75" customHeight="1"/>
    <row r="1278" ht="15.75" customHeight="1"/>
    <row r="1279" ht="15.75" customHeight="1"/>
    <row r="1280" ht="15.75" customHeight="1"/>
    <row r="1281" ht="15.75" customHeight="1"/>
    <row r="1282" ht="15.75" customHeight="1"/>
    <row r="1283" ht="15.75" customHeight="1"/>
    <row r="1284" ht="15.75" customHeight="1"/>
    <row r="1285" ht="15.75" customHeight="1"/>
    <row r="1286" ht="15.75" customHeight="1"/>
    <row r="1287" ht="15.75" customHeight="1"/>
    <row r="1288" ht="15.75" customHeight="1"/>
    <row r="1289" ht="15.75" customHeight="1"/>
    <row r="1290" ht="15.75" customHeight="1"/>
    <row r="1291" ht="15.75" customHeight="1"/>
    <row r="1292" ht="15.75" customHeight="1"/>
    <row r="1293" ht="15.75" customHeight="1"/>
    <row r="1294" ht="15.75" customHeight="1"/>
    <row r="1295" ht="15.75" customHeight="1"/>
    <row r="1296" ht="15.75" customHeight="1"/>
    <row r="1297" ht="15.75" customHeight="1"/>
    <row r="1298" ht="15.75" customHeight="1"/>
    <row r="1299" ht="15.75" customHeight="1"/>
    <row r="1300" ht="15.75" customHeight="1"/>
    <row r="1301" ht="15.75" customHeight="1"/>
    <row r="1302" ht="15.75" customHeight="1"/>
    <row r="1303" ht="15.75" customHeight="1"/>
    <row r="1304" ht="15.75" customHeight="1"/>
    <row r="1305" ht="15.75" customHeight="1"/>
    <row r="1306" ht="15.75" customHeight="1"/>
    <row r="1307" ht="15.75" customHeight="1"/>
    <row r="1308" ht="15.75" customHeight="1"/>
    <row r="1309" ht="15.75" customHeight="1"/>
    <row r="1310" ht="15.75" customHeight="1"/>
    <row r="1311" ht="15.75" customHeight="1"/>
    <row r="1312" ht="15.75" customHeight="1"/>
    <row r="1313" ht="15.75" customHeight="1"/>
    <row r="1314" ht="15.75" customHeight="1"/>
    <row r="1315" ht="15.75" customHeight="1"/>
    <row r="1316" ht="15.75" customHeight="1"/>
    <row r="1317" ht="15.75" customHeight="1"/>
    <row r="1318" ht="15.75" customHeight="1"/>
    <row r="1319" ht="15.75" customHeight="1"/>
    <row r="1320" ht="15.75" customHeight="1"/>
    <row r="1321" ht="15.75" customHeight="1"/>
    <row r="1322" ht="15.75" customHeight="1"/>
    <row r="1323" ht="15.75" customHeight="1"/>
    <row r="1324" ht="15.75" customHeight="1"/>
    <row r="1325" ht="15.75" customHeight="1"/>
    <row r="1326" ht="15.75" customHeight="1"/>
    <row r="1327" ht="15.75" customHeight="1"/>
    <row r="1328" ht="15.75" customHeight="1"/>
    <row r="1329" ht="15.75" customHeight="1"/>
    <row r="1330" ht="15.75" customHeight="1"/>
    <row r="1331" ht="15.75" customHeight="1"/>
    <row r="1332" ht="15.75" customHeight="1"/>
    <row r="1333" ht="15.75" customHeight="1"/>
    <row r="1334" ht="15.75" customHeight="1"/>
    <row r="1335" ht="15.75" customHeight="1"/>
    <row r="1336" ht="15.75" customHeight="1"/>
    <row r="1337" ht="15.75" customHeight="1"/>
    <row r="1338" ht="15.75" customHeight="1"/>
    <row r="1339" ht="15.75" customHeight="1"/>
    <row r="1340" ht="15.75" customHeight="1"/>
    <row r="1341" ht="15.75" customHeight="1"/>
    <row r="1342" ht="15.75" customHeight="1"/>
    <row r="1343" ht="15.75" customHeight="1"/>
    <row r="1344" ht="15.75" customHeight="1"/>
    <row r="1345" ht="15.75" customHeight="1"/>
    <row r="1346" ht="15.75" customHeight="1"/>
    <row r="1347" ht="15.75" customHeight="1"/>
    <row r="1348" ht="15.75" customHeight="1"/>
    <row r="1349" ht="15.75" customHeight="1"/>
    <row r="1350" ht="15.75" customHeight="1"/>
    <row r="1351" ht="15.75" customHeight="1"/>
    <row r="1352" ht="15.75" customHeight="1"/>
    <row r="1353" ht="15.75" customHeight="1"/>
    <row r="1354" ht="15.75" customHeight="1"/>
    <row r="1355" ht="15.75" customHeight="1"/>
    <row r="1356" ht="15.75" customHeight="1"/>
    <row r="1357" ht="15.75" customHeight="1"/>
    <row r="1358" ht="15.75" customHeight="1"/>
    <row r="1359" ht="15.75" customHeight="1"/>
    <row r="1360" ht="15.75" customHeight="1"/>
    <row r="1361" ht="15.75" customHeight="1"/>
    <row r="1362" ht="15.75" customHeight="1"/>
    <row r="1363" ht="15.75" customHeight="1"/>
    <row r="1364" ht="15.75" customHeight="1"/>
    <row r="1365" ht="15.75" customHeight="1"/>
    <row r="1366" ht="15.75" customHeight="1"/>
    <row r="1367" ht="15.75" customHeight="1"/>
    <row r="1368" ht="15.75" customHeight="1"/>
    <row r="1369" ht="15.75" customHeight="1"/>
    <row r="1370" ht="15.75" customHeight="1"/>
    <row r="1371" ht="15.75" customHeight="1"/>
    <row r="1372" ht="15.75" customHeight="1"/>
    <row r="1373" ht="15.75" customHeight="1"/>
    <row r="1374" ht="15.75" customHeight="1"/>
    <row r="1375" ht="15.75" customHeight="1"/>
    <row r="1376" ht="15.75" customHeight="1"/>
    <row r="1377" ht="15.75" customHeight="1"/>
    <row r="1378" ht="15.75" customHeight="1"/>
    <row r="1379" ht="15.75" customHeight="1"/>
    <row r="1380" ht="15.75" customHeight="1"/>
    <row r="1381" ht="15.75" customHeight="1"/>
    <row r="1382" ht="15.75" customHeight="1"/>
    <row r="1383" ht="15.75" customHeight="1"/>
    <row r="1384" ht="15.75" customHeight="1"/>
    <row r="1385" ht="15.75" customHeight="1"/>
    <row r="1386" ht="15.75" customHeight="1"/>
    <row r="1387" ht="15.75" customHeight="1"/>
    <row r="1388" ht="15.75" customHeight="1"/>
    <row r="1389" ht="15.75" customHeight="1"/>
    <row r="1390" ht="15.75" customHeight="1"/>
    <row r="1391" ht="15.75" customHeight="1"/>
    <row r="1392" ht="15.75" customHeight="1"/>
    <row r="1393" ht="15.75" customHeight="1"/>
    <row r="1394" ht="15.75" customHeight="1"/>
    <row r="1395" ht="15.75" customHeight="1"/>
    <row r="1396" ht="15.75" customHeight="1"/>
    <row r="1397" ht="15.75" customHeight="1"/>
    <row r="1398" ht="15.75" customHeight="1"/>
    <row r="1399" ht="15.75" customHeight="1"/>
    <row r="1400" ht="15.75" customHeight="1"/>
    <row r="1401" ht="15.75" customHeight="1"/>
    <row r="1402" ht="15.75" customHeight="1"/>
    <row r="1403" ht="15.75" customHeight="1"/>
    <row r="1404" ht="15.75" customHeight="1"/>
    <row r="1405" ht="15.75" customHeight="1"/>
    <row r="1406" ht="15.75" customHeight="1"/>
    <row r="1407" ht="15.75" customHeight="1"/>
    <row r="1408" ht="15.75" customHeight="1"/>
    <row r="1409" ht="15.75" customHeight="1"/>
    <row r="1410" ht="15.75" customHeight="1"/>
    <row r="1411" ht="15.75" customHeight="1"/>
    <row r="1412" ht="15.75" customHeight="1"/>
    <row r="1413" ht="15.75" customHeight="1"/>
    <row r="1414" ht="15.75" customHeight="1"/>
    <row r="1415" ht="15.75" customHeight="1"/>
    <row r="1416" ht="15.75" customHeight="1"/>
    <row r="1417" ht="15.75" customHeight="1"/>
    <row r="1418" ht="15.75" customHeight="1"/>
    <row r="1419" ht="15.75" customHeight="1"/>
    <row r="1420" ht="15.75" customHeight="1"/>
    <row r="1421" ht="15.75" customHeight="1"/>
    <row r="1422" ht="15.75" customHeight="1"/>
    <row r="1423" ht="15.75" customHeight="1"/>
    <row r="1424" ht="15.75" customHeight="1"/>
    <row r="1425" ht="15.75" customHeight="1"/>
    <row r="1426" ht="15.75" customHeight="1"/>
    <row r="1427" ht="15.75" customHeight="1"/>
    <row r="1428" ht="15.75" customHeight="1"/>
    <row r="1429" ht="15.75" customHeight="1"/>
    <row r="1430" ht="15.75" customHeight="1"/>
    <row r="1431" ht="15.75" customHeight="1"/>
    <row r="1432" ht="15.75" customHeight="1"/>
    <row r="1433" ht="15.75" customHeight="1"/>
    <row r="1434" ht="15.75" customHeight="1"/>
    <row r="1435" ht="15.75" customHeight="1"/>
    <row r="1436" ht="15.75" customHeight="1"/>
    <row r="1437" ht="15.75" customHeight="1"/>
    <row r="1438" ht="15.75" customHeight="1"/>
    <row r="1439" ht="15.75" customHeight="1"/>
    <row r="1440" ht="15.75" customHeight="1"/>
    <row r="1441" ht="15.75" customHeight="1"/>
    <row r="1442" ht="15.75" customHeight="1"/>
  </sheetData>
  <autoFilter ref="A6:T626"/>
  <mergeCells count="10">
    <mergeCell ref="B2:T2"/>
    <mergeCell ref="B3:T3"/>
    <mergeCell ref="B4:T4"/>
    <mergeCell ref="B5:B6"/>
    <mergeCell ref="C5:C6"/>
    <mergeCell ref="D5:D6"/>
    <mergeCell ref="E5:H5"/>
    <mergeCell ref="I5:L5"/>
    <mergeCell ref="M5:P5"/>
    <mergeCell ref="Q5:T5"/>
  </mergeCells>
  <pageMargins left="0.17" right="0.17" top="0.27" bottom="0.17" header="0" footer="0"/>
  <pageSetup scale="4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811"/>
  <sheetViews>
    <sheetView topLeftCell="A2" zoomScaleNormal="100" workbookViewId="0">
      <pane xSplit="4" ySplit="2" topLeftCell="E4" activePane="bottomRight" state="frozen"/>
      <selection activeCell="D8" sqref="D8"/>
      <selection pane="topRight" activeCell="D8" sqref="D8"/>
      <selection pane="bottomLeft" activeCell="D8" sqref="D8"/>
      <selection pane="bottomRight" activeCell="D8" sqref="D8"/>
    </sheetView>
  </sheetViews>
  <sheetFormatPr defaultColWidth="14.42578125" defaultRowHeight="15" customHeight="1"/>
  <cols>
    <col min="1" max="1" width="3.42578125" style="223" customWidth="1"/>
    <col min="2" max="2" width="11.42578125" style="223" customWidth="1"/>
    <col min="3" max="3" width="8" style="223" customWidth="1"/>
    <col min="4" max="4" width="55.28515625" style="223" customWidth="1"/>
    <col min="5" max="5" width="12.5703125" style="223" customWidth="1"/>
    <col min="6" max="6" width="12.5703125" style="361" customWidth="1"/>
    <col min="7" max="7" width="12.7109375" style="223" customWidth="1"/>
    <col min="8" max="9" width="13" style="225" customWidth="1"/>
    <col min="10" max="10" width="13" style="224" customWidth="1"/>
    <col min="11" max="12" width="13" style="226" customWidth="1"/>
    <col min="13" max="13" width="13" style="224" customWidth="1"/>
    <col min="14" max="15" width="13" style="226" customWidth="1"/>
    <col min="16" max="16" width="13" style="224" customWidth="1"/>
    <col min="17" max="16384" width="14.42578125" style="223"/>
  </cols>
  <sheetData>
    <row r="1" spans="1:17" hidden="1">
      <c r="A1" s="1"/>
      <c r="B1" s="2"/>
      <c r="C1" s="1"/>
      <c r="D1" s="1" t="e">
        <f>#REF!+(#REF!*4/100)-#REF!</f>
        <v>#REF!</v>
      </c>
      <c r="E1" s="1"/>
      <c r="F1" s="1"/>
      <c r="G1" s="3"/>
      <c r="H1" s="3"/>
      <c r="I1" s="3"/>
      <c r="J1" s="3" t="e">
        <f>J4-J167-#REF!</f>
        <v>#REF!</v>
      </c>
      <c r="K1" s="3"/>
      <c r="L1" s="3"/>
      <c r="M1" s="3" t="e">
        <f>M4-M167-#REF!</f>
        <v>#REF!</v>
      </c>
      <c r="N1" s="3"/>
      <c r="O1" s="3"/>
      <c r="P1" s="3" t="e">
        <f>P4-P167-#REF!</f>
        <v>#REF!</v>
      </c>
    </row>
    <row r="2" spans="1:17" ht="19.5" customHeight="1">
      <c r="A2" s="4"/>
      <c r="B2" s="381"/>
      <c r="C2" s="361"/>
      <c r="D2" s="361"/>
      <c r="E2" s="361"/>
      <c r="G2" s="361"/>
      <c r="H2" s="361"/>
      <c r="I2" s="361"/>
      <c r="J2" s="362"/>
      <c r="K2" s="362"/>
      <c r="L2" s="362"/>
      <c r="M2" s="362"/>
      <c r="N2" s="362"/>
      <c r="O2" s="362"/>
      <c r="P2" s="362"/>
    </row>
    <row r="3" spans="1:17" ht="46.15" customHeight="1">
      <c r="A3" s="4"/>
      <c r="B3" s="360" t="s">
        <v>2</v>
      </c>
      <c r="C3" s="360" t="s">
        <v>3</v>
      </c>
      <c r="D3" s="360" t="s">
        <v>4</v>
      </c>
      <c r="E3" s="234" t="s">
        <v>399</v>
      </c>
      <c r="F3" s="234" t="s">
        <v>400</v>
      </c>
      <c r="G3" s="234" t="s">
        <v>402</v>
      </c>
      <c r="H3" s="236" t="s">
        <v>401</v>
      </c>
      <c r="I3" s="237" t="s">
        <v>400</v>
      </c>
      <c r="J3" s="236" t="s">
        <v>403</v>
      </c>
      <c r="K3" s="238" t="s">
        <v>404</v>
      </c>
      <c r="L3" s="239" t="s">
        <v>400</v>
      </c>
      <c r="M3" s="238" t="s">
        <v>405</v>
      </c>
      <c r="N3" s="232" t="s">
        <v>406</v>
      </c>
      <c r="O3" s="233" t="s">
        <v>400</v>
      </c>
      <c r="P3" s="232" t="s">
        <v>407</v>
      </c>
    </row>
    <row r="4" spans="1:17" ht="28.5" customHeight="1">
      <c r="A4" s="13"/>
      <c r="B4" s="320" t="s">
        <v>14</v>
      </c>
      <c r="C4" s="320">
        <v>0</v>
      </c>
      <c r="D4" s="248" t="s">
        <v>410</v>
      </c>
      <c r="E4" s="249">
        <f>E8+E28+E78+E95+E142+E170+E179+E196+E209+E285++E482+E603+E615+E621+E622+E623</f>
        <v>1407064</v>
      </c>
      <c r="F4" s="249">
        <f>G4-E4</f>
        <v>196700</v>
      </c>
      <c r="G4" s="249">
        <f>G8+G28+G78+G95+G142+G170+G179+G196+G209+G285++G482+G603+G615+G621+G622+G623</f>
        <v>1603764</v>
      </c>
      <c r="H4" s="249">
        <f>H8+H28+H78+H95+H142+H170+H179+H196+H209+H285++H482+H603+H615+H621+H622+H623</f>
        <v>1510000</v>
      </c>
      <c r="I4" s="249">
        <f>J4-H4</f>
        <v>109372</v>
      </c>
      <c r="J4" s="249">
        <f>J8+J28+J78+J95+J142+J170+J179+J196+J209+J285++J482+J603+J615+J621+J622+J623</f>
        <v>1619372</v>
      </c>
      <c r="K4" s="249">
        <f>K8+K28+K78+K95+K142+K170+K179+K196+K209+K285++K482+K603+K615+K621+K622+K623</f>
        <v>1670000</v>
      </c>
      <c r="L4" s="249">
        <f>M4-K4</f>
        <v>67240</v>
      </c>
      <c r="M4" s="249">
        <f>M8+M28+M78+M95+M142+M170+M179+M196+M209+M285++M482+M603+M615+M621+M622+M623</f>
        <v>1737240</v>
      </c>
      <c r="N4" s="249">
        <f>N8+N28+N78+N95+N142+N170+N179+N196+N209+N285++N482+N603+N615+N621+N622+N623</f>
        <v>1850000</v>
      </c>
      <c r="O4" s="249">
        <f>P4-N4</f>
        <v>64365</v>
      </c>
      <c r="P4" s="249">
        <f>P8+P28+P78+P95+P142+P170+P179+P196+P209+P285++P482+P603+P615+P621+P622+P623</f>
        <v>1914365</v>
      </c>
      <c r="Q4" s="229"/>
    </row>
    <row r="5" spans="1:17" ht="24.75" customHeight="1">
      <c r="A5" s="18"/>
      <c r="B5" s="251"/>
      <c r="C5" s="251" t="s">
        <v>354</v>
      </c>
      <c r="D5" s="254" t="s">
        <v>16</v>
      </c>
      <c r="E5" s="358">
        <f>E9+E29+E79+E96+E143+E180+E197+E210+E286+E483+E604</f>
        <v>16048</v>
      </c>
      <c r="F5" s="358">
        <f t="shared" ref="F5:F68" si="0">G5-E5</f>
        <v>364</v>
      </c>
      <c r="G5" s="358">
        <f>G9+G29+G79+G96+G143+G180+G197+G210+G286+G483+G604</f>
        <v>16412</v>
      </c>
      <c r="H5" s="358">
        <f t="shared" ref="H5:H7" si="1">H9+H29+H79+H96+H143+H180+H197+H210+H286+H483+H604</f>
        <v>16048</v>
      </c>
      <c r="I5" s="358">
        <f t="shared" ref="I5:I68" si="2">J5-H5</f>
        <v>352</v>
      </c>
      <c r="J5" s="358">
        <f t="shared" ref="J5:K7" si="3">J9+J29+J79+J96+J143+J180+J197+J210+J286+J483+J604</f>
        <v>16400</v>
      </c>
      <c r="K5" s="358">
        <f t="shared" si="3"/>
        <v>16048</v>
      </c>
      <c r="L5" s="358">
        <f t="shared" ref="L5:L68" si="4">M5-K5</f>
        <v>352</v>
      </c>
      <c r="M5" s="358">
        <f t="shared" ref="M5:N7" si="5">M9+M29+M79+M96+M143+M180+M197+M210+M286+M483+M604</f>
        <v>16400</v>
      </c>
      <c r="N5" s="358">
        <f t="shared" si="5"/>
        <v>16043</v>
      </c>
      <c r="O5" s="358">
        <f t="shared" ref="O5:O68" si="6">P5-N5</f>
        <v>352</v>
      </c>
      <c r="P5" s="358">
        <f t="shared" ref="P5:P7" si="7">P9+P29+P79+P96+P143+P180+P197+P210+P286+P483+P604</f>
        <v>16395</v>
      </c>
      <c r="Q5" s="229"/>
    </row>
    <row r="6" spans="1:17" ht="24.75" customHeight="1">
      <c r="A6" s="18"/>
      <c r="B6" s="251"/>
      <c r="C6" s="251" t="s">
        <v>354</v>
      </c>
      <c r="D6" s="254" t="s">
        <v>17</v>
      </c>
      <c r="E6" s="358">
        <f t="shared" ref="E6:E7" si="8">E10+E30+E80+E97+E144+E181+E198+E211+E287+E484+E605</f>
        <v>7981</v>
      </c>
      <c r="F6" s="358">
        <f t="shared" si="0"/>
        <v>352</v>
      </c>
      <c r="G6" s="358">
        <f t="shared" ref="G6:G7" si="9">G10+G30+G80+G97+G144+G181+G198+G211+G287+G484+G605</f>
        <v>8333</v>
      </c>
      <c r="H6" s="358">
        <f t="shared" si="1"/>
        <v>7981</v>
      </c>
      <c r="I6" s="358">
        <f t="shared" si="2"/>
        <v>352</v>
      </c>
      <c r="J6" s="358">
        <f t="shared" si="3"/>
        <v>8333</v>
      </c>
      <c r="K6" s="358">
        <f t="shared" si="3"/>
        <v>7981</v>
      </c>
      <c r="L6" s="358">
        <f t="shared" si="4"/>
        <v>352</v>
      </c>
      <c r="M6" s="358">
        <f t="shared" si="5"/>
        <v>8333</v>
      </c>
      <c r="N6" s="358">
        <f t="shared" si="5"/>
        <v>7976</v>
      </c>
      <c r="O6" s="358">
        <f t="shared" si="6"/>
        <v>352</v>
      </c>
      <c r="P6" s="358">
        <f t="shared" si="7"/>
        <v>8328</v>
      </c>
    </row>
    <row r="7" spans="1:17" ht="24.75" customHeight="1">
      <c r="A7" s="18"/>
      <c r="B7" s="251"/>
      <c r="C7" s="251" t="s">
        <v>354</v>
      </c>
      <c r="D7" s="254" t="s">
        <v>18</v>
      </c>
      <c r="E7" s="358">
        <f t="shared" si="8"/>
        <v>8067</v>
      </c>
      <c r="F7" s="358">
        <f t="shared" si="0"/>
        <v>12</v>
      </c>
      <c r="G7" s="358">
        <f t="shared" si="9"/>
        <v>8079</v>
      </c>
      <c r="H7" s="358">
        <f t="shared" si="1"/>
        <v>8067</v>
      </c>
      <c r="I7" s="358">
        <f t="shared" si="2"/>
        <v>0</v>
      </c>
      <c r="J7" s="358">
        <f t="shared" si="3"/>
        <v>8067</v>
      </c>
      <c r="K7" s="358">
        <f t="shared" si="3"/>
        <v>8067</v>
      </c>
      <c r="L7" s="358">
        <f t="shared" si="4"/>
        <v>0</v>
      </c>
      <c r="M7" s="358">
        <f t="shared" si="5"/>
        <v>8067</v>
      </c>
      <c r="N7" s="358">
        <f t="shared" si="5"/>
        <v>8067</v>
      </c>
      <c r="O7" s="358">
        <f t="shared" si="6"/>
        <v>0</v>
      </c>
      <c r="P7" s="358">
        <f t="shared" si="7"/>
        <v>8067</v>
      </c>
    </row>
    <row r="8" spans="1:17" ht="42.6" customHeight="1">
      <c r="A8" s="13"/>
      <c r="B8" s="322" t="s">
        <v>19</v>
      </c>
      <c r="C8" s="322" t="s">
        <v>20</v>
      </c>
      <c r="D8" s="252" t="s">
        <v>411</v>
      </c>
      <c r="E8" s="253">
        <f>E12+E20+E24+E16</f>
        <v>36330</v>
      </c>
      <c r="F8" s="253">
        <f t="shared" si="0"/>
        <v>1000</v>
      </c>
      <c r="G8" s="253">
        <f>G12+G20+G24+G16</f>
        <v>37330</v>
      </c>
      <c r="H8" s="253">
        <f>H12+H20+H24+H16</f>
        <v>37555</v>
      </c>
      <c r="I8" s="253">
        <f t="shared" si="2"/>
        <v>-10</v>
      </c>
      <c r="J8" s="253">
        <f>J12+J20+J24+J16</f>
        <v>37545</v>
      </c>
      <c r="K8" s="253">
        <f>K12+K20+K24+K16</f>
        <v>37545</v>
      </c>
      <c r="L8" s="253">
        <f t="shared" si="4"/>
        <v>-10</v>
      </c>
      <c r="M8" s="253">
        <f>M12+M20+M24+M16</f>
        <v>37535</v>
      </c>
      <c r="N8" s="253">
        <f>N12+N20+N24+N16</f>
        <v>37545</v>
      </c>
      <c r="O8" s="253">
        <f t="shared" si="6"/>
        <v>-10</v>
      </c>
      <c r="P8" s="253">
        <f>P12+P20+P24+P16</f>
        <v>37535</v>
      </c>
      <c r="Q8" s="229"/>
    </row>
    <row r="9" spans="1:17" ht="24" customHeight="1">
      <c r="A9" s="13"/>
      <c r="B9" s="251"/>
      <c r="C9" s="251" t="s">
        <v>354</v>
      </c>
      <c r="D9" s="254" t="s">
        <v>16</v>
      </c>
      <c r="E9" s="358">
        <f>E13+E17+E21+E25</f>
        <v>1871</v>
      </c>
      <c r="F9" s="358">
        <f t="shared" si="0"/>
        <v>0</v>
      </c>
      <c r="G9" s="358">
        <f>G13+G17+G21+G25</f>
        <v>1871</v>
      </c>
      <c r="H9" s="358">
        <f>H13+H17+H21+H25</f>
        <v>1871</v>
      </c>
      <c r="I9" s="358">
        <f t="shared" si="2"/>
        <v>0</v>
      </c>
      <c r="J9" s="358">
        <f>J13+J17+J21+J25</f>
        <v>1871</v>
      </c>
      <c r="K9" s="358">
        <f>K13+K17+K21+K25</f>
        <v>1871</v>
      </c>
      <c r="L9" s="358">
        <f t="shared" si="4"/>
        <v>0</v>
      </c>
      <c r="M9" s="358">
        <f>M13+M17+M21+M25</f>
        <v>1871</v>
      </c>
      <c r="N9" s="358">
        <f>N13+N17+N21+N25</f>
        <v>1871</v>
      </c>
      <c r="O9" s="358">
        <f t="shared" si="6"/>
        <v>0</v>
      </c>
      <c r="P9" s="358">
        <f>P13+P17+P21+P25</f>
        <v>1871</v>
      </c>
    </row>
    <row r="10" spans="1:17" ht="28.5" customHeight="1">
      <c r="A10" s="13"/>
      <c r="B10" s="251"/>
      <c r="C10" s="251" t="s">
        <v>354</v>
      </c>
      <c r="D10" s="254" t="s">
        <v>17</v>
      </c>
      <c r="E10" s="358">
        <f t="shared" ref="E10:E11" si="10">E14+E18+E22+E26</f>
        <v>750</v>
      </c>
      <c r="F10" s="358">
        <f t="shared" si="0"/>
        <v>0</v>
      </c>
      <c r="G10" s="358">
        <f t="shared" ref="G10:H11" si="11">G14+G18+G22+G26</f>
        <v>750</v>
      </c>
      <c r="H10" s="358">
        <f t="shared" si="11"/>
        <v>750</v>
      </c>
      <c r="I10" s="358">
        <f t="shared" si="2"/>
        <v>0</v>
      </c>
      <c r="J10" s="358">
        <f t="shared" ref="J10:K11" si="12">J14+J18+J22+J26</f>
        <v>750</v>
      </c>
      <c r="K10" s="358">
        <f t="shared" si="12"/>
        <v>750</v>
      </c>
      <c r="L10" s="358">
        <f t="shared" si="4"/>
        <v>0</v>
      </c>
      <c r="M10" s="358">
        <f t="shared" ref="M10:N11" si="13">M14+M18+M22+M26</f>
        <v>750</v>
      </c>
      <c r="N10" s="358">
        <f t="shared" si="13"/>
        <v>750</v>
      </c>
      <c r="O10" s="358">
        <f t="shared" si="6"/>
        <v>0</v>
      </c>
      <c r="P10" s="358">
        <f t="shared" ref="P10:P11" si="14">P14+P18+P22+P26</f>
        <v>750</v>
      </c>
    </row>
    <row r="11" spans="1:17" ht="23.45" customHeight="1">
      <c r="A11" s="13"/>
      <c r="B11" s="251"/>
      <c r="C11" s="251" t="s">
        <v>354</v>
      </c>
      <c r="D11" s="254" t="s">
        <v>18</v>
      </c>
      <c r="E11" s="358">
        <f t="shared" si="10"/>
        <v>1121</v>
      </c>
      <c r="F11" s="358">
        <f t="shared" si="0"/>
        <v>0</v>
      </c>
      <c r="G11" s="358">
        <f t="shared" si="11"/>
        <v>1121</v>
      </c>
      <c r="H11" s="358">
        <f t="shared" si="11"/>
        <v>1121</v>
      </c>
      <c r="I11" s="358">
        <f t="shared" si="2"/>
        <v>0</v>
      </c>
      <c r="J11" s="358">
        <f t="shared" si="12"/>
        <v>1121</v>
      </c>
      <c r="K11" s="358">
        <f t="shared" si="12"/>
        <v>1121</v>
      </c>
      <c r="L11" s="358">
        <f t="shared" si="4"/>
        <v>0</v>
      </c>
      <c r="M11" s="358">
        <f t="shared" si="13"/>
        <v>1121</v>
      </c>
      <c r="N11" s="358">
        <f t="shared" si="13"/>
        <v>1121</v>
      </c>
      <c r="O11" s="358">
        <f t="shared" si="6"/>
        <v>0</v>
      </c>
      <c r="P11" s="358">
        <f t="shared" si="14"/>
        <v>1121</v>
      </c>
    </row>
    <row r="12" spans="1:17" ht="28.5" customHeight="1">
      <c r="A12" s="13"/>
      <c r="B12" s="255" t="s">
        <v>28</v>
      </c>
      <c r="C12" s="255" t="s">
        <v>29</v>
      </c>
      <c r="D12" s="256" t="s">
        <v>412</v>
      </c>
      <c r="E12" s="257">
        <v>13650</v>
      </c>
      <c r="F12" s="257">
        <f t="shared" si="0"/>
        <v>0</v>
      </c>
      <c r="G12" s="257">
        <v>13650</v>
      </c>
      <c r="H12" s="257">
        <v>13650</v>
      </c>
      <c r="I12" s="257">
        <f t="shared" si="2"/>
        <v>0</v>
      </c>
      <c r="J12" s="257">
        <v>13650</v>
      </c>
      <c r="K12" s="257">
        <v>13650</v>
      </c>
      <c r="L12" s="257">
        <f t="shared" si="4"/>
        <v>0</v>
      </c>
      <c r="M12" s="257">
        <v>13650</v>
      </c>
      <c r="N12" s="257">
        <v>13650</v>
      </c>
      <c r="O12" s="257">
        <f t="shared" si="6"/>
        <v>0</v>
      </c>
      <c r="P12" s="257">
        <v>13650</v>
      </c>
    </row>
    <row r="13" spans="1:17" ht="20.25" customHeight="1">
      <c r="A13" s="13"/>
      <c r="B13" s="255"/>
      <c r="C13" s="255" t="s">
        <v>354</v>
      </c>
      <c r="D13" s="258" t="s">
        <v>16</v>
      </c>
      <c r="E13" s="359">
        <f t="shared" ref="E13" si="15">E14+E15</f>
        <v>581</v>
      </c>
      <c r="F13" s="359">
        <f t="shared" si="0"/>
        <v>0</v>
      </c>
      <c r="G13" s="359">
        <f t="shared" ref="G13:H13" si="16">G14+G15</f>
        <v>581</v>
      </c>
      <c r="H13" s="359">
        <f t="shared" si="16"/>
        <v>581</v>
      </c>
      <c r="I13" s="359">
        <f t="shared" si="2"/>
        <v>0</v>
      </c>
      <c r="J13" s="359">
        <f t="shared" ref="J13:K13" si="17">J14+J15</f>
        <v>581</v>
      </c>
      <c r="K13" s="359">
        <f t="shared" si="17"/>
        <v>581</v>
      </c>
      <c r="L13" s="359">
        <f t="shared" si="4"/>
        <v>0</v>
      </c>
      <c r="M13" s="359">
        <f t="shared" ref="M13:N13" si="18">M14+M15</f>
        <v>581</v>
      </c>
      <c r="N13" s="359">
        <f t="shared" si="18"/>
        <v>581</v>
      </c>
      <c r="O13" s="359">
        <f t="shared" si="6"/>
        <v>0</v>
      </c>
      <c r="P13" s="359">
        <f t="shared" ref="P13" si="19">P14+P15</f>
        <v>581</v>
      </c>
    </row>
    <row r="14" spans="1:17" ht="27" customHeight="1">
      <c r="A14" s="43"/>
      <c r="B14" s="255"/>
      <c r="C14" s="255" t="s">
        <v>354</v>
      </c>
      <c r="D14" s="258" t="s">
        <v>17</v>
      </c>
      <c r="E14" s="359">
        <v>351</v>
      </c>
      <c r="F14" s="359">
        <f t="shared" si="0"/>
        <v>0</v>
      </c>
      <c r="G14" s="359">
        <v>351</v>
      </c>
      <c r="H14" s="359">
        <v>351</v>
      </c>
      <c r="I14" s="359">
        <f t="shared" si="2"/>
        <v>0</v>
      </c>
      <c r="J14" s="359">
        <v>351</v>
      </c>
      <c r="K14" s="359">
        <v>351</v>
      </c>
      <c r="L14" s="359">
        <f t="shared" si="4"/>
        <v>0</v>
      </c>
      <c r="M14" s="359">
        <v>351</v>
      </c>
      <c r="N14" s="359">
        <v>351</v>
      </c>
      <c r="O14" s="359">
        <f t="shared" si="6"/>
        <v>0</v>
      </c>
      <c r="P14" s="359">
        <v>351</v>
      </c>
    </row>
    <row r="15" spans="1:17" ht="18.75" customHeight="1">
      <c r="A15" s="45"/>
      <c r="B15" s="255"/>
      <c r="C15" s="255" t="s">
        <v>354</v>
      </c>
      <c r="D15" s="258" t="s">
        <v>18</v>
      </c>
      <c r="E15" s="359">
        <v>230</v>
      </c>
      <c r="F15" s="359">
        <f t="shared" si="0"/>
        <v>0</v>
      </c>
      <c r="G15" s="359">
        <v>230</v>
      </c>
      <c r="H15" s="359">
        <v>230</v>
      </c>
      <c r="I15" s="359">
        <f t="shared" si="2"/>
        <v>0</v>
      </c>
      <c r="J15" s="359">
        <v>230</v>
      </c>
      <c r="K15" s="359">
        <v>230</v>
      </c>
      <c r="L15" s="359">
        <f t="shared" si="4"/>
        <v>0</v>
      </c>
      <c r="M15" s="359">
        <v>230</v>
      </c>
      <c r="N15" s="359">
        <v>230</v>
      </c>
      <c r="O15" s="359">
        <f t="shared" si="6"/>
        <v>0</v>
      </c>
      <c r="P15" s="359">
        <v>230</v>
      </c>
    </row>
    <row r="16" spans="1:17" ht="24.6" customHeight="1">
      <c r="A16" s="13"/>
      <c r="B16" s="324" t="s">
        <v>33</v>
      </c>
      <c r="C16" s="324" t="s">
        <v>34</v>
      </c>
      <c r="D16" s="259" t="s">
        <v>35</v>
      </c>
      <c r="E16" s="260">
        <v>5345</v>
      </c>
      <c r="F16" s="260">
        <f t="shared" si="0"/>
        <v>1000</v>
      </c>
      <c r="G16" s="326">
        <v>6345</v>
      </c>
      <c r="H16" s="260">
        <v>6520</v>
      </c>
      <c r="I16" s="260">
        <f t="shared" si="2"/>
        <v>0</v>
      </c>
      <c r="J16" s="326">
        <v>6520</v>
      </c>
      <c r="K16" s="260">
        <v>6520</v>
      </c>
      <c r="L16" s="260">
        <f t="shared" si="4"/>
        <v>0</v>
      </c>
      <c r="M16" s="326">
        <v>6520</v>
      </c>
      <c r="N16" s="260">
        <v>6520</v>
      </c>
      <c r="O16" s="260">
        <f t="shared" si="6"/>
        <v>0</v>
      </c>
      <c r="P16" s="326">
        <v>6520</v>
      </c>
    </row>
    <row r="17" spans="1:17" ht="24" customHeight="1">
      <c r="A17" s="13"/>
      <c r="B17" s="255"/>
      <c r="C17" s="255" t="s">
        <v>354</v>
      </c>
      <c r="D17" s="258" t="s">
        <v>16</v>
      </c>
      <c r="E17" s="359">
        <f t="shared" ref="E17" si="20">E18+E19</f>
        <v>486</v>
      </c>
      <c r="F17" s="359">
        <f t="shared" si="0"/>
        <v>0</v>
      </c>
      <c r="G17" s="359">
        <f t="shared" ref="G17:H17" si="21">G18+G19</f>
        <v>486</v>
      </c>
      <c r="H17" s="359">
        <f t="shared" si="21"/>
        <v>486</v>
      </c>
      <c r="I17" s="359">
        <f t="shared" si="2"/>
        <v>0</v>
      </c>
      <c r="J17" s="359">
        <f t="shared" ref="J17:K17" si="22">J18+J19</f>
        <v>486</v>
      </c>
      <c r="K17" s="359">
        <f t="shared" si="22"/>
        <v>486</v>
      </c>
      <c r="L17" s="359">
        <f t="shared" si="4"/>
        <v>0</v>
      </c>
      <c r="M17" s="359">
        <f t="shared" ref="M17:N17" si="23">M18+M19</f>
        <v>486</v>
      </c>
      <c r="N17" s="359">
        <f t="shared" si="23"/>
        <v>486</v>
      </c>
      <c r="O17" s="359">
        <f t="shared" si="6"/>
        <v>0</v>
      </c>
      <c r="P17" s="359">
        <f t="shared" ref="P17" si="24">P18+P19</f>
        <v>486</v>
      </c>
    </row>
    <row r="18" spans="1:17" ht="18" customHeight="1">
      <c r="A18" s="13"/>
      <c r="B18" s="255"/>
      <c r="C18" s="255" t="s">
        <v>354</v>
      </c>
      <c r="D18" s="258" t="s">
        <v>17</v>
      </c>
      <c r="E18" s="359">
        <v>319</v>
      </c>
      <c r="F18" s="359">
        <f t="shared" si="0"/>
        <v>0</v>
      </c>
      <c r="G18" s="359">
        <v>319</v>
      </c>
      <c r="H18" s="359">
        <v>319</v>
      </c>
      <c r="I18" s="359">
        <f t="shared" si="2"/>
        <v>0</v>
      </c>
      <c r="J18" s="359">
        <v>319</v>
      </c>
      <c r="K18" s="359">
        <v>319</v>
      </c>
      <c r="L18" s="359">
        <f t="shared" si="4"/>
        <v>0</v>
      </c>
      <c r="M18" s="359">
        <v>319</v>
      </c>
      <c r="N18" s="359">
        <v>319</v>
      </c>
      <c r="O18" s="359">
        <f t="shared" si="6"/>
        <v>0</v>
      </c>
      <c r="P18" s="359">
        <v>319</v>
      </c>
      <c r="Q18" s="229"/>
    </row>
    <row r="19" spans="1:17" ht="24" customHeight="1">
      <c r="A19" s="45"/>
      <c r="B19" s="255"/>
      <c r="C19" s="255" t="s">
        <v>354</v>
      </c>
      <c r="D19" s="258" t="s">
        <v>18</v>
      </c>
      <c r="E19" s="359">
        <v>167</v>
      </c>
      <c r="F19" s="359">
        <f t="shared" si="0"/>
        <v>0</v>
      </c>
      <c r="G19" s="359">
        <v>167</v>
      </c>
      <c r="H19" s="359">
        <v>167</v>
      </c>
      <c r="I19" s="359">
        <f t="shared" si="2"/>
        <v>0</v>
      </c>
      <c r="J19" s="359">
        <v>167</v>
      </c>
      <c r="K19" s="359">
        <v>167</v>
      </c>
      <c r="L19" s="359">
        <f t="shared" si="4"/>
        <v>0</v>
      </c>
      <c r="M19" s="359">
        <v>167</v>
      </c>
      <c r="N19" s="359">
        <v>167</v>
      </c>
      <c r="O19" s="359">
        <f t="shared" si="6"/>
        <v>0</v>
      </c>
      <c r="P19" s="359">
        <v>167</v>
      </c>
    </row>
    <row r="20" spans="1:17" ht="27" customHeight="1">
      <c r="A20" s="50"/>
      <c r="B20" s="324" t="s">
        <v>36</v>
      </c>
      <c r="C20" s="324" t="s">
        <v>37</v>
      </c>
      <c r="D20" s="256" t="s">
        <v>38</v>
      </c>
      <c r="E20" s="262">
        <v>2900</v>
      </c>
      <c r="F20" s="262">
        <f t="shared" si="0"/>
        <v>0</v>
      </c>
      <c r="G20" s="328">
        <v>2900</v>
      </c>
      <c r="H20" s="262">
        <v>2900</v>
      </c>
      <c r="I20" s="262">
        <f t="shared" si="2"/>
        <v>0</v>
      </c>
      <c r="J20" s="328">
        <v>2900</v>
      </c>
      <c r="K20" s="262">
        <v>2900</v>
      </c>
      <c r="L20" s="262">
        <f t="shared" si="4"/>
        <v>0</v>
      </c>
      <c r="M20" s="328">
        <v>2900</v>
      </c>
      <c r="N20" s="262">
        <v>2900</v>
      </c>
      <c r="O20" s="262">
        <f t="shared" si="6"/>
        <v>0</v>
      </c>
      <c r="P20" s="328">
        <v>2900</v>
      </c>
    </row>
    <row r="21" spans="1:17">
      <c r="A21" s="50"/>
      <c r="B21" s="255"/>
      <c r="C21" s="255" t="s">
        <v>354</v>
      </c>
      <c r="D21" s="258" t="s">
        <v>16</v>
      </c>
      <c r="E21" s="359">
        <f t="shared" ref="E21" si="25">E22+E23</f>
        <v>376</v>
      </c>
      <c r="F21" s="359">
        <f t="shared" si="0"/>
        <v>0</v>
      </c>
      <c r="G21" s="359">
        <f t="shared" ref="G21:H21" si="26">G22+G23</f>
        <v>376</v>
      </c>
      <c r="H21" s="359">
        <f t="shared" si="26"/>
        <v>376</v>
      </c>
      <c r="I21" s="359">
        <f t="shared" si="2"/>
        <v>0</v>
      </c>
      <c r="J21" s="359">
        <f t="shared" ref="J21:K21" si="27">J22+J23</f>
        <v>376</v>
      </c>
      <c r="K21" s="359">
        <f t="shared" si="27"/>
        <v>376</v>
      </c>
      <c r="L21" s="359">
        <f t="shared" si="4"/>
        <v>0</v>
      </c>
      <c r="M21" s="359">
        <f t="shared" ref="M21:N21" si="28">M22+M23</f>
        <v>376</v>
      </c>
      <c r="N21" s="359">
        <f t="shared" si="28"/>
        <v>376</v>
      </c>
      <c r="O21" s="359">
        <f t="shared" si="6"/>
        <v>0</v>
      </c>
      <c r="P21" s="359">
        <f t="shared" ref="P21" si="29">P22+P23</f>
        <v>376</v>
      </c>
    </row>
    <row r="22" spans="1:17" ht="18" customHeight="1">
      <c r="A22" s="13"/>
      <c r="B22" s="255"/>
      <c r="C22" s="255" t="s">
        <v>354</v>
      </c>
      <c r="D22" s="258" t="s">
        <v>17</v>
      </c>
      <c r="E22" s="359">
        <v>51</v>
      </c>
      <c r="F22" s="359">
        <f t="shared" si="0"/>
        <v>0</v>
      </c>
      <c r="G22" s="359">
        <v>51</v>
      </c>
      <c r="H22" s="359">
        <v>51</v>
      </c>
      <c r="I22" s="359">
        <f t="shared" si="2"/>
        <v>0</v>
      </c>
      <c r="J22" s="359">
        <v>51</v>
      </c>
      <c r="K22" s="359">
        <v>51</v>
      </c>
      <c r="L22" s="359">
        <f t="shared" si="4"/>
        <v>0</v>
      </c>
      <c r="M22" s="359">
        <v>51</v>
      </c>
      <c r="N22" s="359">
        <v>51</v>
      </c>
      <c r="O22" s="359">
        <f t="shared" si="6"/>
        <v>0</v>
      </c>
      <c r="P22" s="359">
        <v>51</v>
      </c>
    </row>
    <row r="23" spans="1:17" ht="25.5" customHeight="1">
      <c r="A23" s="50"/>
      <c r="B23" s="255"/>
      <c r="C23" s="255" t="s">
        <v>354</v>
      </c>
      <c r="D23" s="258" t="s">
        <v>18</v>
      </c>
      <c r="E23" s="359">
        <v>325</v>
      </c>
      <c r="F23" s="359">
        <f t="shared" si="0"/>
        <v>0</v>
      </c>
      <c r="G23" s="359">
        <v>325</v>
      </c>
      <c r="H23" s="359">
        <v>325</v>
      </c>
      <c r="I23" s="359">
        <f t="shared" si="2"/>
        <v>0</v>
      </c>
      <c r="J23" s="359">
        <v>325</v>
      </c>
      <c r="K23" s="359">
        <v>325</v>
      </c>
      <c r="L23" s="359">
        <f t="shared" si="4"/>
        <v>0</v>
      </c>
      <c r="M23" s="359">
        <v>325</v>
      </c>
      <c r="N23" s="359">
        <v>325</v>
      </c>
      <c r="O23" s="359">
        <f t="shared" si="6"/>
        <v>0</v>
      </c>
      <c r="P23" s="359">
        <v>325</v>
      </c>
    </row>
    <row r="24" spans="1:17" ht="33" customHeight="1">
      <c r="A24" s="50"/>
      <c r="B24" s="324" t="s">
        <v>42</v>
      </c>
      <c r="C24" s="324" t="s">
        <v>43</v>
      </c>
      <c r="D24" s="265" t="s">
        <v>44</v>
      </c>
      <c r="E24" s="257">
        <v>14435</v>
      </c>
      <c r="F24" s="257">
        <f t="shared" si="0"/>
        <v>0</v>
      </c>
      <c r="G24" s="325">
        <v>14435</v>
      </c>
      <c r="H24" s="257">
        <v>14485</v>
      </c>
      <c r="I24" s="257">
        <f t="shared" si="2"/>
        <v>-10</v>
      </c>
      <c r="J24" s="325">
        <v>14475</v>
      </c>
      <c r="K24" s="257">
        <v>14475</v>
      </c>
      <c r="L24" s="257">
        <f t="shared" si="4"/>
        <v>-10</v>
      </c>
      <c r="M24" s="325">
        <v>14465</v>
      </c>
      <c r="N24" s="257">
        <v>14475</v>
      </c>
      <c r="O24" s="257">
        <f t="shared" si="6"/>
        <v>-10</v>
      </c>
      <c r="P24" s="325">
        <v>14465</v>
      </c>
    </row>
    <row r="25" spans="1:17" ht="21.75" customHeight="1">
      <c r="A25" s="50"/>
      <c r="B25" s="255"/>
      <c r="C25" s="255" t="s">
        <v>354</v>
      </c>
      <c r="D25" s="258" t="s">
        <v>16</v>
      </c>
      <c r="E25" s="359">
        <f t="shared" ref="E25" si="30">E26+E27</f>
        <v>428</v>
      </c>
      <c r="F25" s="359">
        <f t="shared" si="0"/>
        <v>0</v>
      </c>
      <c r="G25" s="359">
        <f t="shared" ref="G25:H25" si="31">G26+G27</f>
        <v>428</v>
      </c>
      <c r="H25" s="359">
        <f t="shared" si="31"/>
        <v>428</v>
      </c>
      <c r="I25" s="359">
        <f t="shared" si="2"/>
        <v>0</v>
      </c>
      <c r="J25" s="359">
        <f t="shared" ref="J25:K25" si="32">J26+J27</f>
        <v>428</v>
      </c>
      <c r="K25" s="359">
        <f t="shared" si="32"/>
        <v>428</v>
      </c>
      <c r="L25" s="359">
        <f t="shared" si="4"/>
        <v>0</v>
      </c>
      <c r="M25" s="359">
        <f t="shared" ref="M25:N25" si="33">M26+M27</f>
        <v>428</v>
      </c>
      <c r="N25" s="359">
        <f t="shared" si="33"/>
        <v>428</v>
      </c>
      <c r="O25" s="359">
        <f t="shared" si="6"/>
        <v>0</v>
      </c>
      <c r="P25" s="359">
        <f t="shared" ref="P25" si="34">P26+P27</f>
        <v>428</v>
      </c>
    </row>
    <row r="26" spans="1:17" ht="21" customHeight="1">
      <c r="A26" s="50"/>
      <c r="B26" s="255"/>
      <c r="C26" s="255" t="s">
        <v>354</v>
      </c>
      <c r="D26" s="258" t="s">
        <v>17</v>
      </c>
      <c r="E26" s="359">
        <v>29</v>
      </c>
      <c r="F26" s="359">
        <f t="shared" si="0"/>
        <v>0</v>
      </c>
      <c r="G26" s="359">
        <v>29</v>
      </c>
      <c r="H26" s="359">
        <v>29</v>
      </c>
      <c r="I26" s="359">
        <f t="shared" si="2"/>
        <v>0</v>
      </c>
      <c r="J26" s="359">
        <v>29</v>
      </c>
      <c r="K26" s="359">
        <v>29</v>
      </c>
      <c r="L26" s="359">
        <f t="shared" si="4"/>
        <v>0</v>
      </c>
      <c r="M26" s="359">
        <v>29</v>
      </c>
      <c r="N26" s="359">
        <v>29</v>
      </c>
      <c r="O26" s="359">
        <f t="shared" si="6"/>
        <v>0</v>
      </c>
      <c r="P26" s="359">
        <v>29</v>
      </c>
    </row>
    <row r="27" spans="1:17" ht="35.25" customHeight="1">
      <c r="A27" s="50"/>
      <c r="B27" s="255"/>
      <c r="C27" s="255" t="s">
        <v>354</v>
      </c>
      <c r="D27" s="258" t="s">
        <v>18</v>
      </c>
      <c r="E27" s="359">
        <v>399</v>
      </c>
      <c r="F27" s="359">
        <f t="shared" si="0"/>
        <v>0</v>
      </c>
      <c r="G27" s="359">
        <v>399</v>
      </c>
      <c r="H27" s="359">
        <v>399</v>
      </c>
      <c r="I27" s="359">
        <f t="shared" si="2"/>
        <v>0</v>
      </c>
      <c r="J27" s="359">
        <v>399</v>
      </c>
      <c r="K27" s="359">
        <v>399</v>
      </c>
      <c r="L27" s="359">
        <f t="shared" si="4"/>
        <v>0</v>
      </c>
      <c r="M27" s="359">
        <v>399</v>
      </c>
      <c r="N27" s="359">
        <v>399</v>
      </c>
      <c r="O27" s="359">
        <f t="shared" si="6"/>
        <v>0</v>
      </c>
      <c r="P27" s="359">
        <v>399</v>
      </c>
    </row>
    <row r="28" spans="1:17" ht="33" customHeight="1">
      <c r="A28" s="50"/>
      <c r="B28" s="330" t="s">
        <v>31</v>
      </c>
      <c r="C28" s="330" t="s">
        <v>47</v>
      </c>
      <c r="D28" s="252" t="s">
        <v>32</v>
      </c>
      <c r="E28" s="253">
        <f>E32+E33+E51+E55+E61+E62+E63+E64+E65+E66+E67+E59+E76+E77</f>
        <v>717845</v>
      </c>
      <c r="F28" s="253">
        <f t="shared" si="0"/>
        <v>57206</v>
      </c>
      <c r="G28" s="253">
        <f>G32+G33+G51+G55+G61+G62+G63+G64+G65+G66+G67+G59+G76+G77</f>
        <v>775051</v>
      </c>
      <c r="H28" s="253">
        <f>H32+H33+H51+H55+H61+H62+H63+H64+H65+H66+H67+H59+H76+H77</f>
        <v>780180</v>
      </c>
      <c r="I28" s="253">
        <f t="shared" si="2"/>
        <v>39115</v>
      </c>
      <c r="J28" s="253">
        <f>J32+J33+J51+J55+J61+J62+J63+J64+J65+J66+J67+J59+J76+J77</f>
        <v>819295</v>
      </c>
      <c r="K28" s="253">
        <f>K32+K33+K51+K55+K61+K62+K63+K64+K65+K66+K67+K59+K76+K77</f>
        <v>867020</v>
      </c>
      <c r="L28" s="253">
        <f t="shared" si="4"/>
        <v>1000</v>
      </c>
      <c r="M28" s="253">
        <f>M32+M33+M51+M55+M61+M62+M63+M64+M65+M66+M67+M59+M76+M77</f>
        <v>868020</v>
      </c>
      <c r="N28" s="253">
        <f>N32+N33+N51+N55+N61+N62+N63+N64+N65+N66+N67+N59+N76+N77</f>
        <v>1049787</v>
      </c>
      <c r="O28" s="253">
        <f t="shared" si="6"/>
        <v>0</v>
      </c>
      <c r="P28" s="253">
        <f>P32+P33+P51+P55+P61+P62+P63+P64+P65+P66+P67+P59+P76+P77</f>
        <v>1049787</v>
      </c>
    </row>
    <row r="29" spans="1:17" ht="33.75" customHeight="1">
      <c r="A29" s="50"/>
      <c r="B29" s="251"/>
      <c r="C29" s="251" t="s">
        <v>354</v>
      </c>
      <c r="D29" s="254" t="s">
        <v>16</v>
      </c>
      <c r="E29" s="358">
        <f>E34+E52</f>
        <v>3202</v>
      </c>
      <c r="F29" s="358">
        <f t="shared" si="0"/>
        <v>0</v>
      </c>
      <c r="G29" s="358">
        <f>G34+G52</f>
        <v>3202</v>
      </c>
      <c r="H29" s="358">
        <f>H34+H52</f>
        <v>3202</v>
      </c>
      <c r="I29" s="358">
        <f t="shared" si="2"/>
        <v>0</v>
      </c>
      <c r="J29" s="358">
        <f>J34+J52</f>
        <v>3202</v>
      </c>
      <c r="K29" s="358">
        <f>K34+K52</f>
        <v>3202</v>
      </c>
      <c r="L29" s="358">
        <f t="shared" si="4"/>
        <v>0</v>
      </c>
      <c r="M29" s="358">
        <f>M34+M52</f>
        <v>3202</v>
      </c>
      <c r="N29" s="358">
        <f>N34+N52</f>
        <v>3202</v>
      </c>
      <c r="O29" s="358">
        <f t="shared" si="6"/>
        <v>0</v>
      </c>
      <c r="P29" s="358">
        <f>P34+P52</f>
        <v>3202</v>
      </c>
    </row>
    <row r="30" spans="1:17" ht="42.75" customHeight="1">
      <c r="A30" s="50"/>
      <c r="B30" s="251"/>
      <c r="C30" s="251" t="s">
        <v>354</v>
      </c>
      <c r="D30" s="254" t="s">
        <v>17</v>
      </c>
      <c r="E30" s="358">
        <f t="shared" ref="E30:E31" si="35">E35+E53</f>
        <v>111</v>
      </c>
      <c r="F30" s="358">
        <f t="shared" si="0"/>
        <v>0</v>
      </c>
      <c r="G30" s="358">
        <f t="shared" ref="G30:H31" si="36">G35+G53</f>
        <v>111</v>
      </c>
      <c r="H30" s="358">
        <f t="shared" si="36"/>
        <v>111</v>
      </c>
      <c r="I30" s="358">
        <f t="shared" si="2"/>
        <v>0</v>
      </c>
      <c r="J30" s="358">
        <f t="shared" ref="J30:K31" si="37">J35+J53</f>
        <v>111</v>
      </c>
      <c r="K30" s="358">
        <f t="shared" si="37"/>
        <v>111</v>
      </c>
      <c r="L30" s="358">
        <f t="shared" si="4"/>
        <v>0</v>
      </c>
      <c r="M30" s="358">
        <f t="shared" ref="M30:N31" si="38">M35+M53</f>
        <v>111</v>
      </c>
      <c r="N30" s="358">
        <f t="shared" si="38"/>
        <v>111</v>
      </c>
      <c r="O30" s="358">
        <f t="shared" si="6"/>
        <v>0</v>
      </c>
      <c r="P30" s="358">
        <f t="shared" ref="P30:P31" si="39">P35+P53</f>
        <v>111</v>
      </c>
    </row>
    <row r="31" spans="1:17" ht="36.75" customHeight="1">
      <c r="A31" s="50"/>
      <c r="B31" s="251"/>
      <c r="C31" s="251" t="s">
        <v>354</v>
      </c>
      <c r="D31" s="254" t="s">
        <v>18</v>
      </c>
      <c r="E31" s="358">
        <f t="shared" si="35"/>
        <v>3091</v>
      </c>
      <c r="F31" s="358">
        <f t="shared" si="0"/>
        <v>0</v>
      </c>
      <c r="G31" s="358">
        <f t="shared" si="36"/>
        <v>3091</v>
      </c>
      <c r="H31" s="358">
        <f t="shared" si="36"/>
        <v>3091</v>
      </c>
      <c r="I31" s="358">
        <f t="shared" si="2"/>
        <v>0</v>
      </c>
      <c r="J31" s="358">
        <f t="shared" si="37"/>
        <v>3091</v>
      </c>
      <c r="K31" s="358">
        <f t="shared" si="37"/>
        <v>3091</v>
      </c>
      <c r="L31" s="358">
        <f t="shared" si="4"/>
        <v>0</v>
      </c>
      <c r="M31" s="358">
        <f t="shared" si="38"/>
        <v>3091</v>
      </c>
      <c r="N31" s="358">
        <f t="shared" si="38"/>
        <v>3091</v>
      </c>
      <c r="O31" s="358">
        <f t="shared" si="6"/>
        <v>0</v>
      </c>
      <c r="P31" s="358">
        <f t="shared" si="39"/>
        <v>3091</v>
      </c>
    </row>
    <row r="32" spans="1:17" ht="27" customHeight="1">
      <c r="A32" s="50"/>
      <c r="B32" s="324" t="s">
        <v>56</v>
      </c>
      <c r="C32" s="324" t="s">
        <v>57</v>
      </c>
      <c r="D32" s="259" t="s">
        <v>58</v>
      </c>
      <c r="E32" s="269">
        <v>633500</v>
      </c>
      <c r="F32" s="269">
        <f t="shared" si="0"/>
        <v>55700</v>
      </c>
      <c r="G32" s="332">
        <v>689200</v>
      </c>
      <c r="H32" s="269">
        <v>694085</v>
      </c>
      <c r="I32" s="269">
        <f t="shared" si="2"/>
        <v>38115</v>
      </c>
      <c r="J32" s="332">
        <v>732200</v>
      </c>
      <c r="K32" s="269">
        <v>788785</v>
      </c>
      <c r="L32" s="269">
        <f t="shared" si="4"/>
        <v>0</v>
      </c>
      <c r="M32" s="332">
        <v>788785</v>
      </c>
      <c r="N32" s="269">
        <v>969752</v>
      </c>
      <c r="O32" s="269">
        <f t="shared" si="6"/>
        <v>0</v>
      </c>
      <c r="P32" s="332">
        <v>969752</v>
      </c>
    </row>
    <row r="33" spans="1:17" ht="28.5" customHeight="1">
      <c r="A33" s="50"/>
      <c r="B33" s="324" t="s">
        <v>59</v>
      </c>
      <c r="C33" s="324" t="s">
        <v>60</v>
      </c>
      <c r="D33" s="259" t="s">
        <v>61</v>
      </c>
      <c r="E33" s="262">
        <f>E37+E38+E39+E40+E41+E42+E43+E44+E45+E46+E47+E48+E49+E50</f>
        <v>11910</v>
      </c>
      <c r="F33" s="262">
        <f t="shared" si="0"/>
        <v>0</v>
      </c>
      <c r="G33" s="262">
        <v>11910</v>
      </c>
      <c r="H33" s="262">
        <v>11910</v>
      </c>
      <c r="I33" s="262">
        <f t="shared" si="2"/>
        <v>0</v>
      </c>
      <c r="J33" s="262">
        <v>11910</v>
      </c>
      <c r="K33" s="262">
        <v>11910</v>
      </c>
      <c r="L33" s="262">
        <f t="shared" si="4"/>
        <v>0</v>
      </c>
      <c r="M33" s="262">
        <v>11910</v>
      </c>
      <c r="N33" s="262">
        <v>11910</v>
      </c>
      <c r="O33" s="262">
        <f t="shared" si="6"/>
        <v>0</v>
      </c>
      <c r="P33" s="262">
        <v>11910</v>
      </c>
    </row>
    <row r="34" spans="1:17" ht="20.25" customHeight="1">
      <c r="A34" s="50"/>
      <c r="B34" s="255"/>
      <c r="C34" s="255" t="s">
        <v>354</v>
      </c>
      <c r="D34" s="258" t="s">
        <v>16</v>
      </c>
      <c r="E34" s="359">
        <f t="shared" ref="E34" si="40">E35+E36</f>
        <v>1546</v>
      </c>
      <c r="F34" s="359">
        <f t="shared" si="0"/>
        <v>0</v>
      </c>
      <c r="G34" s="359">
        <f t="shared" ref="G34:H34" si="41">G35+G36</f>
        <v>1546</v>
      </c>
      <c r="H34" s="359">
        <f t="shared" si="41"/>
        <v>1546</v>
      </c>
      <c r="I34" s="359">
        <f t="shared" si="2"/>
        <v>0</v>
      </c>
      <c r="J34" s="359">
        <f t="shared" ref="J34:K34" si="42">J35+J36</f>
        <v>1546</v>
      </c>
      <c r="K34" s="359">
        <f t="shared" si="42"/>
        <v>1546</v>
      </c>
      <c r="L34" s="359">
        <f t="shared" si="4"/>
        <v>0</v>
      </c>
      <c r="M34" s="359">
        <f t="shared" ref="M34:N34" si="43">M35+M36</f>
        <v>1546</v>
      </c>
      <c r="N34" s="359">
        <f t="shared" si="43"/>
        <v>1546</v>
      </c>
      <c r="O34" s="359">
        <f t="shared" si="6"/>
        <v>0</v>
      </c>
      <c r="P34" s="359">
        <f t="shared" ref="P34" si="44">P35+P36</f>
        <v>1546</v>
      </c>
    </row>
    <row r="35" spans="1:17">
      <c r="A35" s="50"/>
      <c r="B35" s="255"/>
      <c r="C35" s="255" t="s">
        <v>354</v>
      </c>
      <c r="D35" s="258" t="s">
        <v>17</v>
      </c>
      <c r="E35" s="359">
        <v>25</v>
      </c>
      <c r="F35" s="359">
        <f t="shared" si="0"/>
        <v>0</v>
      </c>
      <c r="G35" s="359">
        <v>25</v>
      </c>
      <c r="H35" s="359">
        <v>25</v>
      </c>
      <c r="I35" s="359">
        <f t="shared" si="2"/>
        <v>0</v>
      </c>
      <c r="J35" s="359">
        <v>25</v>
      </c>
      <c r="K35" s="359">
        <v>25</v>
      </c>
      <c r="L35" s="359">
        <f t="shared" si="4"/>
        <v>0</v>
      </c>
      <c r="M35" s="359">
        <v>25</v>
      </c>
      <c r="N35" s="359">
        <v>25</v>
      </c>
      <c r="O35" s="359">
        <f t="shared" si="6"/>
        <v>0</v>
      </c>
      <c r="P35" s="359">
        <v>25</v>
      </c>
    </row>
    <row r="36" spans="1:17" ht="23.25" customHeight="1">
      <c r="A36" s="50"/>
      <c r="B36" s="255"/>
      <c r="C36" s="255" t="s">
        <v>354</v>
      </c>
      <c r="D36" s="258" t="s">
        <v>18</v>
      </c>
      <c r="E36" s="359">
        <v>1521</v>
      </c>
      <c r="F36" s="359">
        <f t="shared" si="0"/>
        <v>0</v>
      </c>
      <c r="G36" s="359">
        <v>1521</v>
      </c>
      <c r="H36" s="359">
        <v>1521</v>
      </c>
      <c r="I36" s="359">
        <f t="shared" si="2"/>
        <v>0</v>
      </c>
      <c r="J36" s="359">
        <v>1521</v>
      </c>
      <c r="K36" s="359">
        <v>1521</v>
      </c>
      <c r="L36" s="359">
        <f t="shared" si="4"/>
        <v>0</v>
      </c>
      <c r="M36" s="359">
        <v>1521</v>
      </c>
      <c r="N36" s="359">
        <v>1521</v>
      </c>
      <c r="O36" s="359">
        <f t="shared" si="6"/>
        <v>0</v>
      </c>
      <c r="P36" s="359">
        <v>1521</v>
      </c>
    </row>
    <row r="37" spans="1:17" ht="36" customHeight="1">
      <c r="A37" s="50"/>
      <c r="B37" s="324"/>
      <c r="C37" s="324" t="s">
        <v>62</v>
      </c>
      <c r="D37" s="270" t="s">
        <v>63</v>
      </c>
      <c r="E37" s="271">
        <v>2470.0000000000005</v>
      </c>
      <c r="F37" s="271">
        <f t="shared" si="0"/>
        <v>0</v>
      </c>
      <c r="G37" s="334">
        <v>2470.0000000000005</v>
      </c>
      <c r="H37" s="271">
        <v>2470.0000000000005</v>
      </c>
      <c r="I37" s="271">
        <f t="shared" si="2"/>
        <v>0</v>
      </c>
      <c r="J37" s="334">
        <v>2470.0000000000005</v>
      </c>
      <c r="K37" s="271">
        <v>2470.0000000000005</v>
      </c>
      <c r="L37" s="271">
        <f t="shared" si="4"/>
        <v>0</v>
      </c>
      <c r="M37" s="334">
        <v>2470.0000000000005</v>
      </c>
      <c r="N37" s="271">
        <v>2470.0000000000005</v>
      </c>
      <c r="O37" s="271">
        <f t="shared" si="6"/>
        <v>0</v>
      </c>
      <c r="P37" s="334">
        <v>2470.0000000000005</v>
      </c>
    </row>
    <row r="38" spans="1:17" ht="18" customHeight="1">
      <c r="A38" s="13"/>
      <c r="B38" s="324"/>
      <c r="C38" s="324" t="s">
        <v>64</v>
      </c>
      <c r="D38" s="270" t="s">
        <v>65</v>
      </c>
      <c r="E38" s="271">
        <v>2845</v>
      </c>
      <c r="F38" s="271">
        <f t="shared" si="0"/>
        <v>0</v>
      </c>
      <c r="G38" s="334">
        <v>2845</v>
      </c>
      <c r="H38" s="271">
        <v>2845</v>
      </c>
      <c r="I38" s="271">
        <f t="shared" si="2"/>
        <v>0</v>
      </c>
      <c r="J38" s="334">
        <v>2845</v>
      </c>
      <c r="K38" s="271">
        <v>2845</v>
      </c>
      <c r="L38" s="271">
        <f t="shared" si="4"/>
        <v>0</v>
      </c>
      <c r="M38" s="334">
        <v>2845</v>
      </c>
      <c r="N38" s="271">
        <v>2845</v>
      </c>
      <c r="O38" s="271">
        <f t="shared" si="6"/>
        <v>0</v>
      </c>
      <c r="P38" s="334">
        <v>2845</v>
      </c>
    </row>
    <row r="39" spans="1:17" ht="29.45" customHeight="1">
      <c r="A39" s="84"/>
      <c r="B39" s="324"/>
      <c r="C39" s="324" t="s">
        <v>66</v>
      </c>
      <c r="D39" s="270" t="s">
        <v>67</v>
      </c>
      <c r="E39" s="271">
        <v>2165</v>
      </c>
      <c r="F39" s="271">
        <f t="shared" si="0"/>
        <v>0</v>
      </c>
      <c r="G39" s="334">
        <v>2165</v>
      </c>
      <c r="H39" s="271">
        <v>2165</v>
      </c>
      <c r="I39" s="271">
        <f t="shared" si="2"/>
        <v>0</v>
      </c>
      <c r="J39" s="334">
        <v>2165</v>
      </c>
      <c r="K39" s="271">
        <v>2165</v>
      </c>
      <c r="L39" s="271">
        <f t="shared" si="4"/>
        <v>0</v>
      </c>
      <c r="M39" s="334">
        <v>2165</v>
      </c>
      <c r="N39" s="271">
        <v>2165</v>
      </c>
      <c r="O39" s="271">
        <f t="shared" si="6"/>
        <v>0</v>
      </c>
      <c r="P39" s="334">
        <v>2165</v>
      </c>
    </row>
    <row r="40" spans="1:17" ht="31.5" customHeight="1">
      <c r="A40" s="50"/>
      <c r="B40" s="324"/>
      <c r="C40" s="324" t="s">
        <v>68</v>
      </c>
      <c r="D40" s="270" t="s">
        <v>69</v>
      </c>
      <c r="E40" s="271">
        <v>557</v>
      </c>
      <c r="F40" s="271">
        <f t="shared" si="0"/>
        <v>0</v>
      </c>
      <c r="G40" s="334">
        <v>557</v>
      </c>
      <c r="H40" s="271">
        <v>557</v>
      </c>
      <c r="I40" s="271">
        <f t="shared" si="2"/>
        <v>0</v>
      </c>
      <c r="J40" s="334">
        <v>557</v>
      </c>
      <c r="K40" s="271">
        <v>557</v>
      </c>
      <c r="L40" s="271">
        <f t="shared" si="4"/>
        <v>0</v>
      </c>
      <c r="M40" s="334">
        <v>557</v>
      </c>
      <c r="N40" s="271">
        <v>557</v>
      </c>
      <c r="O40" s="271">
        <f t="shared" si="6"/>
        <v>0</v>
      </c>
      <c r="P40" s="334">
        <v>557</v>
      </c>
    </row>
    <row r="41" spans="1:17" ht="34.5" customHeight="1">
      <c r="A41" s="50"/>
      <c r="B41" s="324"/>
      <c r="C41" s="324" t="s">
        <v>70</v>
      </c>
      <c r="D41" s="270" t="s">
        <v>71</v>
      </c>
      <c r="E41" s="271">
        <v>142</v>
      </c>
      <c r="F41" s="271">
        <f t="shared" si="0"/>
        <v>0</v>
      </c>
      <c r="G41" s="334">
        <v>142</v>
      </c>
      <c r="H41" s="271">
        <v>142</v>
      </c>
      <c r="I41" s="271">
        <f t="shared" si="2"/>
        <v>0</v>
      </c>
      <c r="J41" s="334">
        <v>142</v>
      </c>
      <c r="K41" s="271">
        <v>142</v>
      </c>
      <c r="L41" s="271">
        <f t="shared" si="4"/>
        <v>0</v>
      </c>
      <c r="M41" s="334">
        <v>142</v>
      </c>
      <c r="N41" s="271">
        <v>142</v>
      </c>
      <c r="O41" s="271">
        <f t="shared" si="6"/>
        <v>0</v>
      </c>
      <c r="P41" s="334">
        <v>142</v>
      </c>
    </row>
    <row r="42" spans="1:17" ht="31.15" customHeight="1">
      <c r="A42" s="50"/>
      <c r="B42" s="324"/>
      <c r="C42" s="324" t="s">
        <v>72</v>
      </c>
      <c r="D42" s="270" t="s">
        <v>73</v>
      </c>
      <c r="E42" s="271">
        <v>326</v>
      </c>
      <c r="F42" s="271">
        <f t="shared" si="0"/>
        <v>0</v>
      </c>
      <c r="G42" s="334">
        <v>326</v>
      </c>
      <c r="H42" s="271">
        <v>326</v>
      </c>
      <c r="I42" s="271">
        <f t="shared" si="2"/>
        <v>0</v>
      </c>
      <c r="J42" s="334">
        <v>326</v>
      </c>
      <c r="K42" s="271">
        <v>326</v>
      </c>
      <c r="L42" s="271">
        <f t="shared" si="4"/>
        <v>0</v>
      </c>
      <c r="M42" s="334">
        <v>326</v>
      </c>
      <c r="N42" s="271">
        <v>326</v>
      </c>
      <c r="O42" s="271">
        <f t="shared" si="6"/>
        <v>0</v>
      </c>
      <c r="P42" s="334">
        <v>326</v>
      </c>
    </row>
    <row r="43" spans="1:17" ht="51" customHeight="1">
      <c r="A43" s="50"/>
      <c r="B43" s="324"/>
      <c r="C43" s="324" t="s">
        <v>74</v>
      </c>
      <c r="D43" s="270" t="s">
        <v>75</v>
      </c>
      <c r="E43" s="271">
        <v>55</v>
      </c>
      <c r="F43" s="271">
        <f t="shared" si="0"/>
        <v>0</v>
      </c>
      <c r="G43" s="334">
        <v>55</v>
      </c>
      <c r="H43" s="271">
        <v>55</v>
      </c>
      <c r="I43" s="271">
        <f t="shared" si="2"/>
        <v>0</v>
      </c>
      <c r="J43" s="334">
        <v>55</v>
      </c>
      <c r="K43" s="271">
        <v>55</v>
      </c>
      <c r="L43" s="271">
        <f t="shared" si="4"/>
        <v>0</v>
      </c>
      <c r="M43" s="334">
        <v>55</v>
      </c>
      <c r="N43" s="271">
        <v>55</v>
      </c>
      <c r="O43" s="271">
        <f t="shared" si="6"/>
        <v>0</v>
      </c>
      <c r="P43" s="334">
        <v>55</v>
      </c>
    </row>
    <row r="44" spans="1:17" ht="28.5" customHeight="1">
      <c r="A44" s="62" t="s">
        <v>106</v>
      </c>
      <c r="B44" s="324"/>
      <c r="C44" s="324" t="s">
        <v>76</v>
      </c>
      <c r="D44" s="270" t="s">
        <v>77</v>
      </c>
      <c r="E44" s="271">
        <v>354</v>
      </c>
      <c r="F44" s="271">
        <f t="shared" si="0"/>
        <v>0</v>
      </c>
      <c r="G44" s="334">
        <v>354</v>
      </c>
      <c r="H44" s="271">
        <v>354</v>
      </c>
      <c r="I44" s="271">
        <f t="shared" si="2"/>
        <v>0</v>
      </c>
      <c r="J44" s="334">
        <v>354</v>
      </c>
      <c r="K44" s="271">
        <v>354</v>
      </c>
      <c r="L44" s="271">
        <f t="shared" si="4"/>
        <v>0</v>
      </c>
      <c r="M44" s="334">
        <v>354</v>
      </c>
      <c r="N44" s="271">
        <v>354</v>
      </c>
      <c r="O44" s="271">
        <f t="shared" si="6"/>
        <v>0</v>
      </c>
      <c r="P44" s="334">
        <v>354</v>
      </c>
    </row>
    <row r="45" spans="1:17" ht="33.75" customHeight="1">
      <c r="A45" s="50"/>
      <c r="B45" s="324"/>
      <c r="C45" s="324" t="s">
        <v>78</v>
      </c>
      <c r="D45" s="270" t="s">
        <v>79</v>
      </c>
      <c r="E45" s="271">
        <v>326</v>
      </c>
      <c r="F45" s="271">
        <f t="shared" si="0"/>
        <v>0</v>
      </c>
      <c r="G45" s="334">
        <v>326</v>
      </c>
      <c r="H45" s="271">
        <v>326</v>
      </c>
      <c r="I45" s="271">
        <f t="shared" si="2"/>
        <v>0</v>
      </c>
      <c r="J45" s="334">
        <v>326</v>
      </c>
      <c r="K45" s="271">
        <v>326</v>
      </c>
      <c r="L45" s="271">
        <f t="shared" si="4"/>
        <v>0</v>
      </c>
      <c r="M45" s="334">
        <v>326</v>
      </c>
      <c r="N45" s="271">
        <v>326</v>
      </c>
      <c r="O45" s="271">
        <f t="shared" si="6"/>
        <v>0</v>
      </c>
      <c r="P45" s="334">
        <v>326</v>
      </c>
    </row>
    <row r="46" spans="1:17" ht="24" customHeight="1">
      <c r="A46" s="50"/>
      <c r="B46" s="324"/>
      <c r="C46" s="324" t="s">
        <v>80</v>
      </c>
      <c r="D46" s="270" t="s">
        <v>81</v>
      </c>
      <c r="E46" s="271">
        <v>110</v>
      </c>
      <c r="F46" s="271">
        <f t="shared" si="0"/>
        <v>0</v>
      </c>
      <c r="G46" s="334">
        <v>110</v>
      </c>
      <c r="H46" s="271">
        <v>110</v>
      </c>
      <c r="I46" s="271">
        <f t="shared" si="2"/>
        <v>0</v>
      </c>
      <c r="J46" s="334">
        <v>110</v>
      </c>
      <c r="K46" s="271">
        <v>110</v>
      </c>
      <c r="L46" s="271">
        <f t="shared" si="4"/>
        <v>0</v>
      </c>
      <c r="M46" s="334">
        <v>110</v>
      </c>
      <c r="N46" s="271">
        <v>110</v>
      </c>
      <c r="O46" s="271">
        <f t="shared" si="6"/>
        <v>0</v>
      </c>
      <c r="P46" s="334">
        <v>110</v>
      </c>
      <c r="Q46" s="230"/>
    </row>
    <row r="47" spans="1:17" ht="42.75" customHeight="1">
      <c r="A47" s="50"/>
      <c r="B47" s="324"/>
      <c r="C47" s="324" t="s">
        <v>82</v>
      </c>
      <c r="D47" s="270" t="s">
        <v>83</v>
      </c>
      <c r="E47" s="271">
        <v>395</v>
      </c>
      <c r="F47" s="271">
        <f t="shared" si="0"/>
        <v>0</v>
      </c>
      <c r="G47" s="334">
        <v>395</v>
      </c>
      <c r="H47" s="271">
        <v>395</v>
      </c>
      <c r="I47" s="271">
        <f t="shared" si="2"/>
        <v>0</v>
      </c>
      <c r="J47" s="334">
        <v>395</v>
      </c>
      <c r="K47" s="271">
        <v>395</v>
      </c>
      <c r="L47" s="271">
        <f t="shared" si="4"/>
        <v>0</v>
      </c>
      <c r="M47" s="334">
        <v>395</v>
      </c>
      <c r="N47" s="271">
        <v>395</v>
      </c>
      <c r="O47" s="271">
        <f t="shared" si="6"/>
        <v>0</v>
      </c>
      <c r="P47" s="334">
        <v>395</v>
      </c>
    </row>
    <row r="48" spans="1:17" ht="28.5" customHeight="1">
      <c r="A48" s="50"/>
      <c r="B48" s="324"/>
      <c r="C48" s="324" t="s">
        <v>84</v>
      </c>
      <c r="D48" s="270" t="s">
        <v>85</v>
      </c>
      <c r="E48" s="271">
        <v>200</v>
      </c>
      <c r="F48" s="271">
        <f t="shared" si="0"/>
        <v>0</v>
      </c>
      <c r="G48" s="334">
        <v>200</v>
      </c>
      <c r="H48" s="271">
        <v>200</v>
      </c>
      <c r="I48" s="271">
        <f t="shared" si="2"/>
        <v>0</v>
      </c>
      <c r="J48" s="334">
        <v>200</v>
      </c>
      <c r="K48" s="271">
        <v>200</v>
      </c>
      <c r="L48" s="271">
        <f t="shared" si="4"/>
        <v>0</v>
      </c>
      <c r="M48" s="334">
        <v>200</v>
      </c>
      <c r="N48" s="271">
        <v>200</v>
      </c>
      <c r="O48" s="271">
        <f t="shared" si="6"/>
        <v>0</v>
      </c>
      <c r="P48" s="334">
        <v>200</v>
      </c>
    </row>
    <row r="49" spans="1:17" ht="32.25" customHeight="1">
      <c r="A49" s="50"/>
      <c r="B49" s="324"/>
      <c r="C49" s="324" t="s">
        <v>86</v>
      </c>
      <c r="D49" s="270" t="s">
        <v>87</v>
      </c>
      <c r="E49" s="271">
        <v>720</v>
      </c>
      <c r="F49" s="271">
        <f t="shared" si="0"/>
        <v>0</v>
      </c>
      <c r="G49" s="334">
        <v>720</v>
      </c>
      <c r="H49" s="271">
        <v>720</v>
      </c>
      <c r="I49" s="271">
        <f t="shared" si="2"/>
        <v>0</v>
      </c>
      <c r="J49" s="334">
        <v>720</v>
      </c>
      <c r="K49" s="271">
        <v>720</v>
      </c>
      <c r="L49" s="271">
        <f t="shared" si="4"/>
        <v>0</v>
      </c>
      <c r="M49" s="334">
        <v>720</v>
      </c>
      <c r="N49" s="271">
        <v>720</v>
      </c>
      <c r="O49" s="271">
        <f t="shared" si="6"/>
        <v>0</v>
      </c>
      <c r="P49" s="334">
        <v>720</v>
      </c>
    </row>
    <row r="50" spans="1:17" ht="34.5" customHeight="1">
      <c r="A50" s="50"/>
      <c r="B50" s="324"/>
      <c r="C50" s="324" t="s">
        <v>88</v>
      </c>
      <c r="D50" s="272" t="s">
        <v>89</v>
      </c>
      <c r="E50" s="271">
        <v>1245</v>
      </c>
      <c r="F50" s="271">
        <f t="shared" si="0"/>
        <v>0</v>
      </c>
      <c r="G50" s="334">
        <v>1245</v>
      </c>
      <c r="H50" s="271">
        <v>1245</v>
      </c>
      <c r="I50" s="271">
        <f t="shared" si="2"/>
        <v>0</v>
      </c>
      <c r="J50" s="334">
        <v>1245</v>
      </c>
      <c r="K50" s="271">
        <v>1245</v>
      </c>
      <c r="L50" s="271">
        <f t="shared" si="4"/>
        <v>0</v>
      </c>
      <c r="M50" s="334">
        <v>1245</v>
      </c>
      <c r="N50" s="271">
        <v>1245</v>
      </c>
      <c r="O50" s="271">
        <f t="shared" si="6"/>
        <v>0</v>
      </c>
      <c r="P50" s="334">
        <v>1245</v>
      </c>
    </row>
    <row r="51" spans="1:17" ht="21.75" customHeight="1">
      <c r="A51" s="50"/>
      <c r="B51" s="324" t="s">
        <v>90</v>
      </c>
      <c r="C51" s="324" t="s">
        <v>91</v>
      </c>
      <c r="D51" s="273" t="s">
        <v>92</v>
      </c>
      <c r="E51" s="269">
        <v>15990</v>
      </c>
      <c r="F51" s="269">
        <f t="shared" si="0"/>
        <v>0</v>
      </c>
      <c r="G51" s="332">
        <v>15990</v>
      </c>
      <c r="H51" s="269">
        <v>16500</v>
      </c>
      <c r="I51" s="269">
        <f t="shared" si="2"/>
        <v>0</v>
      </c>
      <c r="J51" s="332">
        <v>16500</v>
      </c>
      <c r="K51" s="269">
        <v>16540</v>
      </c>
      <c r="L51" s="269">
        <f t="shared" si="4"/>
        <v>0</v>
      </c>
      <c r="M51" s="332">
        <v>16540</v>
      </c>
      <c r="N51" s="269">
        <v>17340</v>
      </c>
      <c r="O51" s="269">
        <f t="shared" si="6"/>
        <v>0</v>
      </c>
      <c r="P51" s="332">
        <v>17340</v>
      </c>
    </row>
    <row r="52" spans="1:17" ht="42.75" customHeight="1">
      <c r="A52" s="68"/>
      <c r="B52" s="255"/>
      <c r="C52" s="255" t="s">
        <v>354</v>
      </c>
      <c r="D52" s="258" t="s">
        <v>16</v>
      </c>
      <c r="E52" s="359">
        <f t="shared" ref="E52" si="45">E53+E54</f>
        <v>1656</v>
      </c>
      <c r="F52" s="359">
        <f t="shared" si="0"/>
        <v>0</v>
      </c>
      <c r="G52" s="359">
        <f t="shared" ref="G52:H52" si="46">G53+G54</f>
        <v>1656</v>
      </c>
      <c r="H52" s="359">
        <f t="shared" si="46"/>
        <v>1656</v>
      </c>
      <c r="I52" s="359">
        <f t="shared" si="2"/>
        <v>0</v>
      </c>
      <c r="J52" s="359">
        <f t="shared" ref="J52:K52" si="47">J53+J54</f>
        <v>1656</v>
      </c>
      <c r="K52" s="359">
        <f t="shared" si="47"/>
        <v>1656</v>
      </c>
      <c r="L52" s="359">
        <f t="shared" si="4"/>
        <v>0</v>
      </c>
      <c r="M52" s="359">
        <f t="shared" ref="M52:N52" si="48">M53+M54</f>
        <v>1656</v>
      </c>
      <c r="N52" s="359">
        <f t="shared" si="48"/>
        <v>1656</v>
      </c>
      <c r="O52" s="359">
        <f t="shared" si="6"/>
        <v>0</v>
      </c>
      <c r="P52" s="359">
        <f t="shared" ref="P52" si="49">P53+P54</f>
        <v>1656</v>
      </c>
    </row>
    <row r="53" spans="1:17" ht="52.15" customHeight="1">
      <c r="A53" s="68"/>
      <c r="B53" s="255"/>
      <c r="C53" s="255" t="s">
        <v>354</v>
      </c>
      <c r="D53" s="258" t="s">
        <v>17</v>
      </c>
      <c r="E53" s="359">
        <v>86</v>
      </c>
      <c r="F53" s="359">
        <f t="shared" si="0"/>
        <v>0</v>
      </c>
      <c r="G53" s="359">
        <v>86</v>
      </c>
      <c r="H53" s="359">
        <v>86</v>
      </c>
      <c r="I53" s="359">
        <f t="shared" si="2"/>
        <v>0</v>
      </c>
      <c r="J53" s="359">
        <v>86</v>
      </c>
      <c r="K53" s="359">
        <v>86</v>
      </c>
      <c r="L53" s="359">
        <f t="shared" si="4"/>
        <v>0</v>
      </c>
      <c r="M53" s="359">
        <v>86</v>
      </c>
      <c r="N53" s="359">
        <v>86</v>
      </c>
      <c r="O53" s="359">
        <f t="shared" si="6"/>
        <v>0</v>
      </c>
      <c r="P53" s="359">
        <v>86</v>
      </c>
    </row>
    <row r="54" spans="1:17">
      <c r="A54" s="84"/>
      <c r="B54" s="255"/>
      <c r="C54" s="255" t="s">
        <v>354</v>
      </c>
      <c r="D54" s="258" t="s">
        <v>18</v>
      </c>
      <c r="E54" s="359">
        <v>1570</v>
      </c>
      <c r="F54" s="359">
        <f t="shared" si="0"/>
        <v>0</v>
      </c>
      <c r="G54" s="359">
        <v>1570</v>
      </c>
      <c r="H54" s="359">
        <v>1570</v>
      </c>
      <c r="I54" s="359">
        <f t="shared" si="2"/>
        <v>0</v>
      </c>
      <c r="J54" s="359">
        <v>1570</v>
      </c>
      <c r="K54" s="359">
        <v>1570</v>
      </c>
      <c r="L54" s="359">
        <f t="shared" si="4"/>
        <v>0</v>
      </c>
      <c r="M54" s="359">
        <v>1570</v>
      </c>
      <c r="N54" s="359">
        <v>1570</v>
      </c>
      <c r="O54" s="359">
        <f t="shared" si="6"/>
        <v>0</v>
      </c>
      <c r="P54" s="359">
        <v>1570</v>
      </c>
    </row>
    <row r="55" spans="1:17">
      <c r="A55" s="84"/>
      <c r="B55" s="324" t="s">
        <v>93</v>
      </c>
      <c r="C55" s="324" t="s">
        <v>94</v>
      </c>
      <c r="D55" s="273" t="s">
        <v>95</v>
      </c>
      <c r="E55" s="257">
        <f t="shared" ref="E55" si="50">E56+E57+E58</f>
        <v>740</v>
      </c>
      <c r="F55" s="257">
        <f t="shared" si="0"/>
        <v>0</v>
      </c>
      <c r="G55" s="257">
        <v>740</v>
      </c>
      <c r="H55" s="257">
        <v>740</v>
      </c>
      <c r="I55" s="257">
        <f t="shared" si="2"/>
        <v>0</v>
      </c>
      <c r="J55" s="257">
        <v>740</v>
      </c>
      <c r="K55" s="257">
        <v>740</v>
      </c>
      <c r="L55" s="257">
        <f t="shared" si="4"/>
        <v>0</v>
      </c>
      <c r="M55" s="257">
        <v>740</v>
      </c>
      <c r="N55" s="257">
        <v>740</v>
      </c>
      <c r="O55" s="257">
        <f t="shared" si="6"/>
        <v>0</v>
      </c>
      <c r="P55" s="257">
        <v>740</v>
      </c>
    </row>
    <row r="56" spans="1:17" ht="24.6" customHeight="1">
      <c r="A56" s="84"/>
      <c r="B56" s="324"/>
      <c r="C56" s="324" t="s">
        <v>96</v>
      </c>
      <c r="D56" s="275" t="s">
        <v>97</v>
      </c>
      <c r="E56" s="271">
        <v>190</v>
      </c>
      <c r="F56" s="271">
        <f t="shared" si="0"/>
        <v>0</v>
      </c>
      <c r="G56" s="334">
        <v>190</v>
      </c>
      <c r="H56" s="271">
        <v>190</v>
      </c>
      <c r="I56" s="271">
        <f t="shared" si="2"/>
        <v>0</v>
      </c>
      <c r="J56" s="334">
        <v>190</v>
      </c>
      <c r="K56" s="271">
        <v>190</v>
      </c>
      <c r="L56" s="271">
        <f t="shared" si="4"/>
        <v>0</v>
      </c>
      <c r="M56" s="334">
        <v>190</v>
      </c>
      <c r="N56" s="271">
        <v>190</v>
      </c>
      <c r="O56" s="271">
        <f t="shared" si="6"/>
        <v>0</v>
      </c>
      <c r="P56" s="334">
        <v>190</v>
      </c>
    </row>
    <row r="57" spans="1:17" ht="27" customHeight="1">
      <c r="A57" s="84"/>
      <c r="B57" s="324"/>
      <c r="C57" s="324" t="s">
        <v>99</v>
      </c>
      <c r="D57" s="270" t="s">
        <v>100</v>
      </c>
      <c r="E57" s="271">
        <v>175</v>
      </c>
      <c r="F57" s="271">
        <f t="shared" si="0"/>
        <v>0</v>
      </c>
      <c r="G57" s="334">
        <v>175</v>
      </c>
      <c r="H57" s="271">
        <v>175</v>
      </c>
      <c r="I57" s="271">
        <f t="shared" si="2"/>
        <v>0</v>
      </c>
      <c r="J57" s="334">
        <v>175</v>
      </c>
      <c r="K57" s="271">
        <v>175</v>
      </c>
      <c r="L57" s="271">
        <f t="shared" si="4"/>
        <v>0</v>
      </c>
      <c r="M57" s="334">
        <v>175</v>
      </c>
      <c r="N57" s="271">
        <v>175</v>
      </c>
      <c r="O57" s="271">
        <f t="shared" si="6"/>
        <v>0</v>
      </c>
      <c r="P57" s="334">
        <v>175</v>
      </c>
    </row>
    <row r="58" spans="1:17" s="102" customFormat="1">
      <c r="A58" s="98"/>
      <c r="B58" s="324"/>
      <c r="C58" s="324" t="s">
        <v>101</v>
      </c>
      <c r="D58" s="276" t="s">
        <v>102</v>
      </c>
      <c r="E58" s="271">
        <v>375</v>
      </c>
      <c r="F58" s="271">
        <f t="shared" si="0"/>
        <v>0</v>
      </c>
      <c r="G58" s="334">
        <v>375</v>
      </c>
      <c r="H58" s="271">
        <v>375</v>
      </c>
      <c r="I58" s="271">
        <f t="shared" si="2"/>
        <v>0</v>
      </c>
      <c r="J58" s="334">
        <v>375</v>
      </c>
      <c r="K58" s="271">
        <v>375</v>
      </c>
      <c r="L58" s="271">
        <f t="shared" si="4"/>
        <v>0</v>
      </c>
      <c r="M58" s="334">
        <v>375</v>
      </c>
      <c r="N58" s="271">
        <v>375</v>
      </c>
      <c r="O58" s="271">
        <f t="shared" si="6"/>
        <v>0</v>
      </c>
      <c r="P58" s="334">
        <v>375</v>
      </c>
    </row>
    <row r="59" spans="1:17" s="102" customFormat="1" ht="42.75">
      <c r="A59" s="98"/>
      <c r="B59" s="324" t="s">
        <v>103</v>
      </c>
      <c r="C59" s="324" t="s">
        <v>104</v>
      </c>
      <c r="D59" s="256" t="s">
        <v>105</v>
      </c>
      <c r="E59" s="262">
        <f t="shared" ref="E59" si="51">E60</f>
        <v>240</v>
      </c>
      <c r="F59" s="262">
        <f t="shared" si="0"/>
        <v>0</v>
      </c>
      <c r="G59" s="262">
        <v>240</v>
      </c>
      <c r="H59" s="262">
        <v>260</v>
      </c>
      <c r="I59" s="262">
        <f t="shared" si="2"/>
        <v>0</v>
      </c>
      <c r="J59" s="262">
        <v>260</v>
      </c>
      <c r="K59" s="262">
        <v>260</v>
      </c>
      <c r="L59" s="262">
        <f t="shared" si="4"/>
        <v>0</v>
      </c>
      <c r="M59" s="262">
        <v>260</v>
      </c>
      <c r="N59" s="262">
        <v>260</v>
      </c>
      <c r="O59" s="262">
        <f t="shared" si="6"/>
        <v>0</v>
      </c>
      <c r="P59" s="262">
        <v>260</v>
      </c>
    </row>
    <row r="60" spans="1:17" ht="28.5">
      <c r="A60" s="50"/>
      <c r="B60" s="337"/>
      <c r="C60" s="337" t="s">
        <v>107</v>
      </c>
      <c r="D60" s="279" t="s">
        <v>108</v>
      </c>
      <c r="E60" s="280">
        <v>240</v>
      </c>
      <c r="F60" s="280">
        <f t="shared" si="0"/>
        <v>0</v>
      </c>
      <c r="G60" s="338">
        <v>240</v>
      </c>
      <c r="H60" s="280">
        <v>260</v>
      </c>
      <c r="I60" s="280">
        <f t="shared" si="2"/>
        <v>0</v>
      </c>
      <c r="J60" s="338">
        <v>260</v>
      </c>
      <c r="K60" s="280">
        <v>260</v>
      </c>
      <c r="L60" s="280">
        <f t="shared" si="4"/>
        <v>0</v>
      </c>
      <c r="M60" s="338">
        <v>260</v>
      </c>
      <c r="N60" s="280">
        <v>260</v>
      </c>
      <c r="O60" s="280">
        <f t="shared" si="6"/>
        <v>0</v>
      </c>
      <c r="P60" s="338">
        <v>260</v>
      </c>
    </row>
    <row r="61" spans="1:17" ht="28.5">
      <c r="A61" s="50"/>
      <c r="B61" s="324" t="s">
        <v>109</v>
      </c>
      <c r="C61" s="324" t="s">
        <v>110</v>
      </c>
      <c r="D61" s="259" t="s">
        <v>111</v>
      </c>
      <c r="E61" s="262">
        <v>25800</v>
      </c>
      <c r="F61" s="262">
        <f t="shared" si="0"/>
        <v>0</v>
      </c>
      <c r="G61" s="328">
        <v>25800</v>
      </c>
      <c r="H61" s="262">
        <v>25800</v>
      </c>
      <c r="I61" s="262">
        <f t="shared" si="2"/>
        <v>0</v>
      </c>
      <c r="J61" s="328">
        <v>25800</v>
      </c>
      <c r="K61" s="262">
        <v>16900</v>
      </c>
      <c r="L61" s="262">
        <f t="shared" si="4"/>
        <v>0</v>
      </c>
      <c r="M61" s="328">
        <v>16900</v>
      </c>
      <c r="N61" s="262">
        <v>16900</v>
      </c>
      <c r="O61" s="262">
        <f t="shared" si="6"/>
        <v>0</v>
      </c>
      <c r="P61" s="328">
        <v>16900</v>
      </c>
    </row>
    <row r="62" spans="1:17">
      <c r="A62" s="13"/>
      <c r="B62" s="324" t="s">
        <v>112</v>
      </c>
      <c r="C62" s="324" t="s">
        <v>113</v>
      </c>
      <c r="D62" s="259" t="s">
        <v>114</v>
      </c>
      <c r="E62" s="262">
        <v>1650</v>
      </c>
      <c r="F62" s="262">
        <f t="shared" si="0"/>
        <v>0</v>
      </c>
      <c r="G62" s="328">
        <v>1650</v>
      </c>
      <c r="H62" s="262">
        <v>1650</v>
      </c>
      <c r="I62" s="262">
        <f t="shared" si="2"/>
        <v>0</v>
      </c>
      <c r="J62" s="328">
        <v>1650</v>
      </c>
      <c r="K62" s="262">
        <v>1650</v>
      </c>
      <c r="L62" s="262">
        <f t="shared" si="4"/>
        <v>0</v>
      </c>
      <c r="M62" s="328">
        <v>1650</v>
      </c>
      <c r="N62" s="262">
        <v>1650</v>
      </c>
      <c r="O62" s="262">
        <f t="shared" si="6"/>
        <v>0</v>
      </c>
      <c r="P62" s="328">
        <v>1650</v>
      </c>
    </row>
    <row r="63" spans="1:17" ht="42.75">
      <c r="A63" s="45"/>
      <c r="B63" s="324" t="s">
        <v>115</v>
      </c>
      <c r="C63" s="324" t="s">
        <v>116</v>
      </c>
      <c r="D63" s="282" t="s">
        <v>117</v>
      </c>
      <c r="E63" s="262">
        <v>3140</v>
      </c>
      <c r="F63" s="262">
        <f t="shared" si="0"/>
        <v>0</v>
      </c>
      <c r="G63" s="328">
        <v>3140</v>
      </c>
      <c r="H63" s="262">
        <v>3140</v>
      </c>
      <c r="I63" s="262">
        <f t="shared" si="2"/>
        <v>0</v>
      </c>
      <c r="J63" s="328">
        <v>3140</v>
      </c>
      <c r="K63" s="262">
        <v>3140</v>
      </c>
      <c r="L63" s="262">
        <f t="shared" si="4"/>
        <v>0</v>
      </c>
      <c r="M63" s="328">
        <v>3140</v>
      </c>
      <c r="N63" s="262">
        <v>3140</v>
      </c>
      <c r="O63" s="262">
        <f t="shared" si="6"/>
        <v>0</v>
      </c>
      <c r="P63" s="328">
        <v>3140</v>
      </c>
    </row>
    <row r="64" spans="1:17" ht="42.75">
      <c r="A64" s="84"/>
      <c r="B64" s="324" t="s">
        <v>118</v>
      </c>
      <c r="C64" s="324" t="s">
        <v>119</v>
      </c>
      <c r="D64" s="259" t="s">
        <v>120</v>
      </c>
      <c r="E64" s="262">
        <v>210</v>
      </c>
      <c r="F64" s="262">
        <f t="shared" si="0"/>
        <v>0</v>
      </c>
      <c r="G64" s="328">
        <v>210</v>
      </c>
      <c r="H64" s="262">
        <v>210</v>
      </c>
      <c r="I64" s="262">
        <f t="shared" si="2"/>
        <v>0</v>
      </c>
      <c r="J64" s="328">
        <v>210</v>
      </c>
      <c r="K64" s="262">
        <v>210</v>
      </c>
      <c r="L64" s="262">
        <f t="shared" si="4"/>
        <v>0</v>
      </c>
      <c r="M64" s="328">
        <v>210</v>
      </c>
      <c r="N64" s="262">
        <v>210</v>
      </c>
      <c r="O64" s="262">
        <f t="shared" si="6"/>
        <v>0</v>
      </c>
      <c r="P64" s="328">
        <v>210</v>
      </c>
      <c r="Q64" s="229"/>
    </row>
    <row r="65" spans="1:16" ht="28.5">
      <c r="A65" s="84" t="s">
        <v>106</v>
      </c>
      <c r="B65" s="324" t="s">
        <v>121</v>
      </c>
      <c r="C65" s="324" t="s">
        <v>122</v>
      </c>
      <c r="D65" s="259" t="s">
        <v>123</v>
      </c>
      <c r="E65" s="262">
        <v>430</v>
      </c>
      <c r="F65" s="262">
        <f t="shared" si="0"/>
        <v>6</v>
      </c>
      <c r="G65" s="328">
        <v>436</v>
      </c>
      <c r="H65" s="262">
        <v>650</v>
      </c>
      <c r="I65" s="262">
        <f t="shared" si="2"/>
        <v>0</v>
      </c>
      <c r="J65" s="328">
        <v>650</v>
      </c>
      <c r="K65" s="262">
        <v>650</v>
      </c>
      <c r="L65" s="262">
        <f t="shared" si="4"/>
        <v>0</v>
      </c>
      <c r="M65" s="328">
        <v>650</v>
      </c>
      <c r="N65" s="262">
        <v>650</v>
      </c>
      <c r="O65" s="262">
        <f t="shared" si="6"/>
        <v>0</v>
      </c>
      <c r="P65" s="328">
        <v>650</v>
      </c>
    </row>
    <row r="66" spans="1:16" ht="28.5">
      <c r="A66" s="84" t="s">
        <v>106</v>
      </c>
      <c r="B66" s="324" t="s">
        <v>124</v>
      </c>
      <c r="C66" s="324" t="s">
        <v>125</v>
      </c>
      <c r="D66" s="259" t="s">
        <v>126</v>
      </c>
      <c r="E66" s="227">
        <v>20100</v>
      </c>
      <c r="F66" s="227">
        <f t="shared" si="0"/>
        <v>0</v>
      </c>
      <c r="G66" s="328">
        <v>20100</v>
      </c>
      <c r="H66" s="262">
        <v>20100</v>
      </c>
      <c r="I66" s="227">
        <f t="shared" si="2"/>
        <v>0</v>
      </c>
      <c r="J66" s="328">
        <v>20100</v>
      </c>
      <c r="K66" s="262">
        <v>20100</v>
      </c>
      <c r="L66" s="227">
        <f t="shared" si="4"/>
        <v>0</v>
      </c>
      <c r="M66" s="328">
        <v>20100</v>
      </c>
      <c r="N66" s="262">
        <v>20100</v>
      </c>
      <c r="O66" s="227">
        <f t="shared" si="6"/>
        <v>0</v>
      </c>
      <c r="P66" s="328">
        <v>20100</v>
      </c>
    </row>
    <row r="67" spans="1:16">
      <c r="A67" s="84" t="s">
        <v>106</v>
      </c>
      <c r="B67" s="324" t="s">
        <v>127</v>
      </c>
      <c r="C67" s="324" t="s">
        <v>128</v>
      </c>
      <c r="D67" s="259" t="s">
        <v>129</v>
      </c>
      <c r="E67" s="262">
        <f>E68+E69+E70+E71+E72+E73+E74+E75</f>
        <v>2035</v>
      </c>
      <c r="F67" s="262">
        <f t="shared" si="0"/>
        <v>0</v>
      </c>
      <c r="G67" s="328">
        <v>2035</v>
      </c>
      <c r="H67" s="262">
        <v>2035</v>
      </c>
      <c r="I67" s="262">
        <f t="shared" si="2"/>
        <v>0</v>
      </c>
      <c r="J67" s="328">
        <v>2035</v>
      </c>
      <c r="K67" s="262">
        <v>2035</v>
      </c>
      <c r="L67" s="262">
        <f t="shared" si="4"/>
        <v>0</v>
      </c>
      <c r="M67" s="328">
        <v>2035</v>
      </c>
      <c r="N67" s="262">
        <v>2035</v>
      </c>
      <c r="O67" s="262">
        <f t="shared" si="6"/>
        <v>0</v>
      </c>
      <c r="P67" s="328">
        <v>2035</v>
      </c>
    </row>
    <row r="68" spans="1:16">
      <c r="A68" s="84" t="s">
        <v>106</v>
      </c>
      <c r="B68" s="324" t="s">
        <v>130</v>
      </c>
      <c r="C68" s="324" t="s">
        <v>131</v>
      </c>
      <c r="D68" s="259" t="s">
        <v>132</v>
      </c>
      <c r="E68" s="271">
        <v>50</v>
      </c>
      <c r="F68" s="271">
        <f t="shared" si="0"/>
        <v>0</v>
      </c>
      <c r="G68" s="262">
        <v>50</v>
      </c>
      <c r="H68" s="262">
        <v>50</v>
      </c>
      <c r="I68" s="271">
        <f t="shared" si="2"/>
        <v>0</v>
      </c>
      <c r="J68" s="262">
        <v>50</v>
      </c>
      <c r="K68" s="262">
        <v>50</v>
      </c>
      <c r="L68" s="271">
        <f t="shared" si="4"/>
        <v>0</v>
      </c>
      <c r="M68" s="262">
        <v>50</v>
      </c>
      <c r="N68" s="262">
        <v>50</v>
      </c>
      <c r="O68" s="271">
        <f t="shared" si="6"/>
        <v>0</v>
      </c>
      <c r="P68" s="262">
        <v>50</v>
      </c>
    </row>
    <row r="69" spans="1:16" ht="42.75">
      <c r="A69" s="84" t="s">
        <v>106</v>
      </c>
      <c r="B69" s="324"/>
      <c r="C69" s="324" t="s">
        <v>133</v>
      </c>
      <c r="D69" s="270" t="s">
        <v>134</v>
      </c>
      <c r="E69" s="271">
        <v>390</v>
      </c>
      <c r="F69" s="271">
        <f t="shared" ref="F69:F132" si="52">G69-E69</f>
        <v>0</v>
      </c>
      <c r="G69" s="334">
        <v>390</v>
      </c>
      <c r="H69" s="271">
        <v>390</v>
      </c>
      <c r="I69" s="271">
        <f t="shared" ref="I69:I132" si="53">J69-H69</f>
        <v>0</v>
      </c>
      <c r="J69" s="334">
        <v>390</v>
      </c>
      <c r="K69" s="271">
        <v>390</v>
      </c>
      <c r="L69" s="271">
        <f t="shared" ref="L69:L132" si="54">M69-K69</f>
        <v>0</v>
      </c>
      <c r="M69" s="334">
        <v>390</v>
      </c>
      <c r="N69" s="271">
        <v>390</v>
      </c>
      <c r="O69" s="271">
        <f t="shared" ref="O69:O132" si="55">P69-N69</f>
        <v>0</v>
      </c>
      <c r="P69" s="334">
        <v>390</v>
      </c>
    </row>
    <row r="70" spans="1:16" ht="28.5">
      <c r="A70" s="84"/>
      <c r="B70" s="324"/>
      <c r="C70" s="324" t="s">
        <v>135</v>
      </c>
      <c r="D70" s="276" t="s">
        <v>136</v>
      </c>
      <c r="E70" s="271">
        <v>88</v>
      </c>
      <c r="F70" s="271">
        <f t="shared" si="52"/>
        <v>0</v>
      </c>
      <c r="G70" s="334">
        <v>88</v>
      </c>
      <c r="H70" s="271">
        <v>88</v>
      </c>
      <c r="I70" s="271">
        <f t="shared" si="53"/>
        <v>0</v>
      </c>
      <c r="J70" s="334">
        <v>88</v>
      </c>
      <c r="K70" s="271">
        <v>88</v>
      </c>
      <c r="L70" s="271">
        <f t="shared" si="54"/>
        <v>0</v>
      </c>
      <c r="M70" s="334">
        <v>88</v>
      </c>
      <c r="N70" s="271">
        <v>88</v>
      </c>
      <c r="O70" s="271">
        <f t="shared" si="55"/>
        <v>0</v>
      </c>
      <c r="P70" s="334">
        <v>88</v>
      </c>
    </row>
    <row r="71" spans="1:16" ht="42.75">
      <c r="A71" s="84"/>
      <c r="B71" s="324"/>
      <c r="C71" s="324" t="s">
        <v>137</v>
      </c>
      <c r="D71" s="276" t="s">
        <v>138</v>
      </c>
      <c r="E71" s="271">
        <v>100</v>
      </c>
      <c r="F71" s="271">
        <f t="shared" si="52"/>
        <v>0</v>
      </c>
      <c r="G71" s="334">
        <v>100</v>
      </c>
      <c r="H71" s="271">
        <v>100</v>
      </c>
      <c r="I71" s="271">
        <f t="shared" si="53"/>
        <v>0</v>
      </c>
      <c r="J71" s="334">
        <v>100</v>
      </c>
      <c r="K71" s="271">
        <v>100</v>
      </c>
      <c r="L71" s="271">
        <f t="shared" si="54"/>
        <v>0</v>
      </c>
      <c r="M71" s="334">
        <v>100</v>
      </c>
      <c r="N71" s="271">
        <v>100</v>
      </c>
      <c r="O71" s="271">
        <f t="shared" si="55"/>
        <v>0</v>
      </c>
      <c r="P71" s="334">
        <v>100</v>
      </c>
    </row>
    <row r="72" spans="1:16" ht="42.75">
      <c r="A72" s="13"/>
      <c r="B72" s="324"/>
      <c r="C72" s="324" t="s">
        <v>139</v>
      </c>
      <c r="D72" s="276" t="s">
        <v>140</v>
      </c>
      <c r="E72" s="271">
        <v>22</v>
      </c>
      <c r="F72" s="271">
        <f t="shared" si="52"/>
        <v>0</v>
      </c>
      <c r="G72" s="334">
        <v>22</v>
      </c>
      <c r="H72" s="271">
        <v>22</v>
      </c>
      <c r="I72" s="271">
        <f t="shared" si="53"/>
        <v>0</v>
      </c>
      <c r="J72" s="334">
        <v>22</v>
      </c>
      <c r="K72" s="271">
        <v>22</v>
      </c>
      <c r="L72" s="271">
        <f t="shared" si="54"/>
        <v>0</v>
      </c>
      <c r="M72" s="334">
        <v>22</v>
      </c>
      <c r="N72" s="271">
        <v>22</v>
      </c>
      <c r="O72" s="271">
        <f t="shared" si="55"/>
        <v>0</v>
      </c>
      <c r="P72" s="334">
        <v>22</v>
      </c>
    </row>
    <row r="73" spans="1:16">
      <c r="A73" s="84"/>
      <c r="B73" s="324"/>
      <c r="C73" s="324" t="s">
        <v>141</v>
      </c>
      <c r="D73" s="276" t="s">
        <v>142</v>
      </c>
      <c r="E73" s="284">
        <v>650</v>
      </c>
      <c r="F73" s="284">
        <f t="shared" si="52"/>
        <v>0</v>
      </c>
      <c r="G73" s="334">
        <v>650</v>
      </c>
      <c r="H73" s="271">
        <v>650</v>
      </c>
      <c r="I73" s="284">
        <f t="shared" si="53"/>
        <v>0</v>
      </c>
      <c r="J73" s="334">
        <v>650</v>
      </c>
      <c r="K73" s="271">
        <v>650</v>
      </c>
      <c r="L73" s="284">
        <f t="shared" si="54"/>
        <v>0</v>
      </c>
      <c r="M73" s="334">
        <v>650</v>
      </c>
      <c r="N73" s="271">
        <v>650</v>
      </c>
      <c r="O73" s="284">
        <f t="shared" si="55"/>
        <v>0</v>
      </c>
      <c r="P73" s="334">
        <v>650</v>
      </c>
    </row>
    <row r="74" spans="1:16" ht="28.5">
      <c r="A74" s="84"/>
      <c r="B74" s="324"/>
      <c r="C74" s="324" t="s">
        <v>143</v>
      </c>
      <c r="D74" s="276" t="s">
        <v>144</v>
      </c>
      <c r="E74" s="289">
        <f>200*125*9/1000+10</f>
        <v>235</v>
      </c>
      <c r="F74" s="289">
        <f t="shared" si="52"/>
        <v>0</v>
      </c>
      <c r="G74" s="341">
        <v>235</v>
      </c>
      <c r="H74" s="284">
        <v>235</v>
      </c>
      <c r="I74" s="289">
        <f t="shared" si="53"/>
        <v>0</v>
      </c>
      <c r="J74" s="341">
        <v>235</v>
      </c>
      <c r="K74" s="284">
        <v>235</v>
      </c>
      <c r="L74" s="289">
        <f t="shared" si="54"/>
        <v>0</v>
      </c>
      <c r="M74" s="341">
        <v>235</v>
      </c>
      <c r="N74" s="284">
        <v>235</v>
      </c>
      <c r="O74" s="289">
        <f t="shared" si="55"/>
        <v>0</v>
      </c>
      <c r="P74" s="341">
        <v>235</v>
      </c>
    </row>
    <row r="75" spans="1:16" ht="45">
      <c r="A75" s="13"/>
      <c r="B75" s="343"/>
      <c r="C75" s="343" t="s">
        <v>356</v>
      </c>
      <c r="D75" s="287" t="s">
        <v>357</v>
      </c>
      <c r="E75" s="289">
        <v>500</v>
      </c>
      <c r="F75" s="289">
        <f t="shared" si="52"/>
        <v>0</v>
      </c>
      <c r="G75" s="345">
        <v>500</v>
      </c>
      <c r="H75" s="289">
        <v>500</v>
      </c>
      <c r="I75" s="289">
        <f t="shared" si="53"/>
        <v>0</v>
      </c>
      <c r="J75" s="345">
        <v>500</v>
      </c>
      <c r="K75" s="289">
        <v>500</v>
      </c>
      <c r="L75" s="289">
        <f t="shared" si="54"/>
        <v>0</v>
      </c>
      <c r="M75" s="345">
        <v>500</v>
      </c>
      <c r="N75" s="289">
        <v>500</v>
      </c>
      <c r="O75" s="289">
        <f t="shared" si="55"/>
        <v>0</v>
      </c>
      <c r="P75" s="345">
        <v>500</v>
      </c>
    </row>
    <row r="76" spans="1:16">
      <c r="A76" s="45"/>
      <c r="B76" s="324" t="s">
        <v>145</v>
      </c>
      <c r="C76" s="324" t="s">
        <v>146</v>
      </c>
      <c r="D76" s="259" t="s">
        <v>147</v>
      </c>
      <c r="E76" s="288">
        <v>2000</v>
      </c>
      <c r="F76" s="288">
        <f t="shared" si="52"/>
        <v>500</v>
      </c>
      <c r="G76" s="344">
        <v>2500</v>
      </c>
      <c r="H76" s="288">
        <v>3000</v>
      </c>
      <c r="I76" s="288">
        <f t="shared" si="53"/>
        <v>0</v>
      </c>
      <c r="J76" s="344">
        <v>3000</v>
      </c>
      <c r="K76" s="288">
        <v>4000</v>
      </c>
      <c r="L76" s="288">
        <f t="shared" si="54"/>
        <v>0</v>
      </c>
      <c r="M76" s="344">
        <v>4000</v>
      </c>
      <c r="N76" s="288">
        <v>4000</v>
      </c>
      <c r="O76" s="288">
        <f t="shared" si="55"/>
        <v>0</v>
      </c>
      <c r="P76" s="344">
        <v>4000</v>
      </c>
    </row>
    <row r="77" spans="1:16">
      <c r="A77" s="84"/>
      <c r="B77" s="324" t="s">
        <v>148</v>
      </c>
      <c r="C77" s="324" t="s">
        <v>149</v>
      </c>
      <c r="D77" s="259" t="s">
        <v>150</v>
      </c>
      <c r="E77" s="262">
        <v>100</v>
      </c>
      <c r="F77" s="262">
        <f t="shared" si="52"/>
        <v>1000</v>
      </c>
      <c r="G77" s="328">
        <v>1100</v>
      </c>
      <c r="H77" s="262">
        <v>100</v>
      </c>
      <c r="I77" s="262">
        <f t="shared" si="53"/>
        <v>1000</v>
      </c>
      <c r="J77" s="328">
        <v>1100</v>
      </c>
      <c r="K77" s="262">
        <v>100</v>
      </c>
      <c r="L77" s="262">
        <f t="shared" si="54"/>
        <v>1000</v>
      </c>
      <c r="M77" s="328">
        <v>1100</v>
      </c>
      <c r="N77" s="262">
        <v>1100</v>
      </c>
      <c r="O77" s="262">
        <f t="shared" si="55"/>
        <v>0</v>
      </c>
      <c r="P77" s="328">
        <v>1100</v>
      </c>
    </row>
    <row r="78" spans="1:16">
      <c r="A78" s="13"/>
      <c r="B78" s="330" t="s">
        <v>39</v>
      </c>
      <c r="C78" s="330" t="s">
        <v>151</v>
      </c>
      <c r="D78" s="252" t="s">
        <v>40</v>
      </c>
      <c r="E78" s="253">
        <f>E82+E89+E88</f>
        <v>48860</v>
      </c>
      <c r="F78" s="253">
        <f t="shared" si="52"/>
        <v>1239</v>
      </c>
      <c r="G78" s="253">
        <f>G82+G89+G88</f>
        <v>50099</v>
      </c>
      <c r="H78" s="253">
        <f t="shared" ref="H78" si="56">H82+H89+H88</f>
        <v>51800</v>
      </c>
      <c r="I78" s="253">
        <f t="shared" si="53"/>
        <v>0</v>
      </c>
      <c r="J78" s="253">
        <f t="shared" ref="J78:K78" si="57">J82+J89+J88</f>
        <v>51800</v>
      </c>
      <c r="K78" s="253">
        <f t="shared" si="57"/>
        <v>54400</v>
      </c>
      <c r="L78" s="253">
        <f t="shared" si="54"/>
        <v>0</v>
      </c>
      <c r="M78" s="253">
        <f t="shared" ref="M78:N78" si="58">M82+M89+M88</f>
        <v>54400</v>
      </c>
      <c r="N78" s="253">
        <f t="shared" si="58"/>
        <v>60500</v>
      </c>
      <c r="O78" s="253">
        <f t="shared" si="55"/>
        <v>0</v>
      </c>
      <c r="P78" s="253">
        <f t="shared" ref="P78" si="59">P82+P89+P88</f>
        <v>60500</v>
      </c>
    </row>
    <row r="79" spans="1:16">
      <c r="A79" s="84"/>
      <c r="B79" s="266"/>
      <c r="C79" s="267" t="s">
        <v>354</v>
      </c>
      <c r="D79" s="254" t="s">
        <v>16</v>
      </c>
      <c r="E79" s="358">
        <f>E90</f>
        <v>287</v>
      </c>
      <c r="F79" s="358">
        <f t="shared" si="52"/>
        <v>0</v>
      </c>
      <c r="G79" s="358">
        <f>G90</f>
        <v>287</v>
      </c>
      <c r="H79" s="358">
        <f>H90</f>
        <v>287</v>
      </c>
      <c r="I79" s="358">
        <f t="shared" si="53"/>
        <v>0</v>
      </c>
      <c r="J79" s="358">
        <f>J90</f>
        <v>287</v>
      </c>
      <c r="K79" s="358">
        <f>K90</f>
        <v>287</v>
      </c>
      <c r="L79" s="358">
        <f t="shared" si="54"/>
        <v>0</v>
      </c>
      <c r="M79" s="358">
        <f>M90</f>
        <v>287</v>
      </c>
      <c r="N79" s="358">
        <f>N90</f>
        <v>287</v>
      </c>
      <c r="O79" s="358">
        <f t="shared" si="55"/>
        <v>0</v>
      </c>
      <c r="P79" s="358">
        <f>P90</f>
        <v>287</v>
      </c>
    </row>
    <row r="80" spans="1:16">
      <c r="A80" s="84"/>
      <c r="B80" s="266"/>
      <c r="C80" s="267" t="s">
        <v>354</v>
      </c>
      <c r="D80" s="254" t="s">
        <v>17</v>
      </c>
      <c r="E80" s="358">
        <f t="shared" ref="E80:E81" si="60">E91</f>
        <v>11</v>
      </c>
      <c r="F80" s="358">
        <f t="shared" si="52"/>
        <v>0</v>
      </c>
      <c r="G80" s="358">
        <f t="shared" ref="G80:H81" si="61">G91</f>
        <v>11</v>
      </c>
      <c r="H80" s="358">
        <f t="shared" si="61"/>
        <v>11</v>
      </c>
      <c r="I80" s="358">
        <f t="shared" si="53"/>
        <v>0</v>
      </c>
      <c r="J80" s="358">
        <f t="shared" ref="J80:K81" si="62">J91</f>
        <v>11</v>
      </c>
      <c r="K80" s="358">
        <f t="shared" si="62"/>
        <v>11</v>
      </c>
      <c r="L80" s="358">
        <f t="shared" si="54"/>
        <v>0</v>
      </c>
      <c r="M80" s="358">
        <f t="shared" ref="M80:N81" si="63">M91</f>
        <v>11</v>
      </c>
      <c r="N80" s="358">
        <f t="shared" si="63"/>
        <v>11</v>
      </c>
      <c r="O80" s="358">
        <f t="shared" si="55"/>
        <v>0</v>
      </c>
      <c r="P80" s="358">
        <f t="shared" ref="P80:P81" si="64">P91</f>
        <v>11</v>
      </c>
    </row>
    <row r="81" spans="1:16">
      <c r="A81" s="84"/>
      <c r="B81" s="267"/>
      <c r="C81" s="267" t="s">
        <v>354</v>
      </c>
      <c r="D81" s="254" t="s">
        <v>18</v>
      </c>
      <c r="E81" s="358">
        <f t="shared" si="60"/>
        <v>276</v>
      </c>
      <c r="F81" s="358">
        <f t="shared" si="52"/>
        <v>0</v>
      </c>
      <c r="G81" s="358">
        <f t="shared" si="61"/>
        <v>276</v>
      </c>
      <c r="H81" s="358">
        <f t="shared" si="61"/>
        <v>276</v>
      </c>
      <c r="I81" s="358">
        <f t="shared" si="53"/>
        <v>0</v>
      </c>
      <c r="J81" s="358">
        <f t="shared" si="62"/>
        <v>276</v>
      </c>
      <c r="K81" s="358">
        <f t="shared" si="62"/>
        <v>276</v>
      </c>
      <c r="L81" s="358">
        <f t="shared" si="54"/>
        <v>0</v>
      </c>
      <c r="M81" s="358">
        <f t="shared" si="63"/>
        <v>276</v>
      </c>
      <c r="N81" s="358">
        <f t="shared" si="63"/>
        <v>276</v>
      </c>
      <c r="O81" s="358">
        <f t="shared" si="55"/>
        <v>0</v>
      </c>
      <c r="P81" s="358">
        <f t="shared" si="64"/>
        <v>276</v>
      </c>
    </row>
    <row r="82" spans="1:16" ht="30">
      <c r="A82" s="84"/>
      <c r="B82" s="347" t="s">
        <v>152</v>
      </c>
      <c r="C82" s="347" t="s">
        <v>153</v>
      </c>
      <c r="D82" s="292" t="s">
        <v>154</v>
      </c>
      <c r="E82" s="260">
        <f>E83+E84+E85+E86+E87</f>
        <v>43810</v>
      </c>
      <c r="F82" s="260">
        <f t="shared" si="52"/>
        <v>0</v>
      </c>
      <c r="G82" s="260">
        <v>43810</v>
      </c>
      <c r="H82" s="260">
        <v>45000</v>
      </c>
      <c r="I82" s="260">
        <f t="shared" si="53"/>
        <v>0</v>
      </c>
      <c r="J82" s="260">
        <v>45000</v>
      </c>
      <c r="K82" s="260">
        <v>47500</v>
      </c>
      <c r="L82" s="260">
        <f t="shared" si="54"/>
        <v>0</v>
      </c>
      <c r="M82" s="260">
        <v>47500</v>
      </c>
      <c r="N82" s="260">
        <v>53500</v>
      </c>
      <c r="O82" s="260">
        <f t="shared" si="55"/>
        <v>0</v>
      </c>
      <c r="P82" s="260">
        <v>53500</v>
      </c>
    </row>
    <row r="83" spans="1:16" ht="42.75">
      <c r="A83" s="84"/>
      <c r="B83" s="324"/>
      <c r="C83" s="324" t="s">
        <v>155</v>
      </c>
      <c r="D83" s="276" t="s">
        <v>156</v>
      </c>
      <c r="E83" s="271">
        <v>19500</v>
      </c>
      <c r="F83" s="271">
        <f t="shared" si="52"/>
        <v>0</v>
      </c>
      <c r="G83" s="334">
        <v>19500</v>
      </c>
      <c r="H83" s="271">
        <v>20000</v>
      </c>
      <c r="I83" s="271">
        <f t="shared" si="53"/>
        <v>1000</v>
      </c>
      <c r="J83" s="334">
        <v>21000</v>
      </c>
      <c r="K83" s="271">
        <v>23000</v>
      </c>
      <c r="L83" s="271">
        <f t="shared" si="54"/>
        <v>0</v>
      </c>
      <c r="M83" s="334">
        <v>23000</v>
      </c>
      <c r="N83" s="271">
        <v>27500</v>
      </c>
      <c r="O83" s="271">
        <f t="shared" si="55"/>
        <v>0</v>
      </c>
      <c r="P83" s="334">
        <v>27500</v>
      </c>
    </row>
    <row r="84" spans="1:16" ht="57">
      <c r="A84" s="84"/>
      <c r="B84" s="324"/>
      <c r="C84" s="324" t="s">
        <v>157</v>
      </c>
      <c r="D84" s="276" t="s">
        <v>158</v>
      </c>
      <c r="E84" s="271">
        <v>20000</v>
      </c>
      <c r="F84" s="271">
        <f t="shared" si="52"/>
        <v>0</v>
      </c>
      <c r="G84" s="334">
        <v>20000</v>
      </c>
      <c r="H84" s="271">
        <v>21000</v>
      </c>
      <c r="I84" s="271">
        <f t="shared" si="53"/>
        <v>-1000</v>
      </c>
      <c r="J84" s="334">
        <v>20000</v>
      </c>
      <c r="K84" s="271">
        <v>20500</v>
      </c>
      <c r="L84" s="271">
        <f t="shared" si="54"/>
        <v>0</v>
      </c>
      <c r="M84" s="334">
        <v>20500</v>
      </c>
      <c r="N84" s="271">
        <v>22000</v>
      </c>
      <c r="O84" s="271">
        <f t="shared" si="55"/>
        <v>0</v>
      </c>
      <c r="P84" s="334">
        <v>22000</v>
      </c>
    </row>
    <row r="85" spans="1:16" ht="28.5">
      <c r="A85" s="84"/>
      <c r="B85" s="324"/>
      <c r="C85" s="324" t="s">
        <v>159</v>
      </c>
      <c r="D85" s="276" t="s">
        <v>160</v>
      </c>
      <c r="E85" s="271">
        <v>3000</v>
      </c>
      <c r="F85" s="271">
        <f t="shared" si="52"/>
        <v>0</v>
      </c>
      <c r="G85" s="334">
        <v>3000</v>
      </c>
      <c r="H85" s="271">
        <v>3000</v>
      </c>
      <c r="I85" s="271">
        <f t="shared" si="53"/>
        <v>0</v>
      </c>
      <c r="J85" s="334">
        <v>3000</v>
      </c>
      <c r="K85" s="271">
        <v>3000</v>
      </c>
      <c r="L85" s="271">
        <f t="shared" si="54"/>
        <v>0</v>
      </c>
      <c r="M85" s="334">
        <v>3000</v>
      </c>
      <c r="N85" s="271">
        <v>3000</v>
      </c>
      <c r="O85" s="271">
        <f t="shared" si="55"/>
        <v>0</v>
      </c>
      <c r="P85" s="334">
        <v>3000</v>
      </c>
    </row>
    <row r="86" spans="1:16">
      <c r="A86" s="84"/>
      <c r="B86" s="324"/>
      <c r="C86" s="324" t="s">
        <v>161</v>
      </c>
      <c r="D86" s="276" t="s">
        <v>162</v>
      </c>
      <c r="E86" s="271">
        <v>1190</v>
      </c>
      <c r="F86" s="271">
        <f t="shared" si="52"/>
        <v>0</v>
      </c>
      <c r="G86" s="334">
        <v>1190</v>
      </c>
      <c r="H86" s="271">
        <v>1000</v>
      </c>
      <c r="I86" s="271">
        <f t="shared" si="53"/>
        <v>0</v>
      </c>
      <c r="J86" s="334">
        <v>1000</v>
      </c>
      <c r="K86" s="271">
        <v>1000</v>
      </c>
      <c r="L86" s="271">
        <f t="shared" si="54"/>
        <v>0</v>
      </c>
      <c r="M86" s="334">
        <v>1000</v>
      </c>
      <c r="N86" s="271">
        <v>1000</v>
      </c>
      <c r="O86" s="271">
        <f t="shared" si="55"/>
        <v>0</v>
      </c>
      <c r="P86" s="334">
        <v>1000</v>
      </c>
    </row>
    <row r="87" spans="1:16" ht="28.5">
      <c r="A87" s="84"/>
      <c r="B87" s="324"/>
      <c r="C87" s="324" t="s">
        <v>163</v>
      </c>
      <c r="D87" s="276" t="s">
        <v>164</v>
      </c>
      <c r="E87" s="293">
        <v>120</v>
      </c>
      <c r="F87" s="293">
        <f t="shared" si="52"/>
        <v>0</v>
      </c>
      <c r="G87" s="348">
        <v>120</v>
      </c>
      <c r="H87" s="293">
        <v>0</v>
      </c>
      <c r="I87" s="293">
        <f t="shared" si="53"/>
        <v>0</v>
      </c>
      <c r="J87" s="348">
        <v>0</v>
      </c>
      <c r="K87" s="293">
        <v>0</v>
      </c>
      <c r="L87" s="293">
        <f t="shared" si="54"/>
        <v>0</v>
      </c>
      <c r="M87" s="348">
        <v>0</v>
      </c>
      <c r="N87" s="293">
        <v>0</v>
      </c>
      <c r="O87" s="293">
        <f t="shared" si="55"/>
        <v>0</v>
      </c>
      <c r="P87" s="348">
        <v>0</v>
      </c>
    </row>
    <row r="88" spans="1:16" ht="57">
      <c r="A88" s="84"/>
      <c r="B88" s="324" t="s">
        <v>165</v>
      </c>
      <c r="C88" s="324" t="s">
        <v>166</v>
      </c>
      <c r="D88" s="259" t="s">
        <v>167</v>
      </c>
      <c r="E88" s="262">
        <v>190</v>
      </c>
      <c r="F88" s="262">
        <f t="shared" si="52"/>
        <v>0</v>
      </c>
      <c r="G88" s="328">
        <v>190</v>
      </c>
      <c r="H88" s="262">
        <v>200</v>
      </c>
      <c r="I88" s="262">
        <f t="shared" si="53"/>
        <v>0</v>
      </c>
      <c r="J88" s="328">
        <v>200</v>
      </c>
      <c r="K88" s="262">
        <v>200</v>
      </c>
      <c r="L88" s="262">
        <f t="shared" si="54"/>
        <v>0</v>
      </c>
      <c r="M88" s="328">
        <v>200</v>
      </c>
      <c r="N88" s="262">
        <v>200</v>
      </c>
      <c r="O88" s="262">
        <f t="shared" si="55"/>
        <v>0</v>
      </c>
      <c r="P88" s="328">
        <v>200</v>
      </c>
    </row>
    <row r="89" spans="1:16" ht="28.5">
      <c r="A89" s="84"/>
      <c r="B89" s="324" t="s">
        <v>168</v>
      </c>
      <c r="C89" s="324" t="s">
        <v>169</v>
      </c>
      <c r="D89" s="259" t="s">
        <v>170</v>
      </c>
      <c r="E89" s="262">
        <f t="shared" ref="E89" si="65">E93+E94</f>
        <v>4860</v>
      </c>
      <c r="F89" s="262">
        <f t="shared" si="52"/>
        <v>1239</v>
      </c>
      <c r="G89" s="262">
        <v>6099</v>
      </c>
      <c r="H89" s="262">
        <v>6600</v>
      </c>
      <c r="I89" s="262">
        <f t="shared" si="53"/>
        <v>0</v>
      </c>
      <c r="J89" s="262">
        <v>6600</v>
      </c>
      <c r="K89" s="262">
        <v>6700</v>
      </c>
      <c r="L89" s="262">
        <f t="shared" si="54"/>
        <v>0</v>
      </c>
      <c r="M89" s="262">
        <v>6700</v>
      </c>
      <c r="N89" s="262">
        <v>6800</v>
      </c>
      <c r="O89" s="262">
        <f t="shared" si="55"/>
        <v>0</v>
      </c>
      <c r="P89" s="262">
        <v>6800</v>
      </c>
    </row>
    <row r="90" spans="1:16">
      <c r="A90" s="84"/>
      <c r="B90" s="255"/>
      <c r="C90" s="255" t="s">
        <v>354</v>
      </c>
      <c r="D90" s="258" t="s">
        <v>16</v>
      </c>
      <c r="E90" s="359">
        <f t="shared" ref="E90" si="66">E91+E92</f>
        <v>287</v>
      </c>
      <c r="F90" s="359">
        <f t="shared" si="52"/>
        <v>0</v>
      </c>
      <c r="G90" s="359">
        <f t="shared" ref="G90:H90" si="67">G91+G92</f>
        <v>287</v>
      </c>
      <c r="H90" s="359">
        <f t="shared" si="67"/>
        <v>287</v>
      </c>
      <c r="I90" s="359">
        <f t="shared" si="53"/>
        <v>0</v>
      </c>
      <c r="J90" s="359">
        <f t="shared" ref="J90:K90" si="68">J91+J92</f>
        <v>287</v>
      </c>
      <c r="K90" s="359">
        <f t="shared" si="68"/>
        <v>287</v>
      </c>
      <c r="L90" s="359">
        <f t="shared" si="54"/>
        <v>0</v>
      </c>
      <c r="M90" s="359">
        <f t="shared" ref="M90:N90" si="69">M91+M92</f>
        <v>287</v>
      </c>
      <c r="N90" s="359">
        <f t="shared" si="69"/>
        <v>287</v>
      </c>
      <c r="O90" s="359">
        <f t="shared" si="55"/>
        <v>0</v>
      </c>
      <c r="P90" s="359">
        <f t="shared" ref="P90" si="70">P91+P92</f>
        <v>287</v>
      </c>
    </row>
    <row r="91" spans="1:16">
      <c r="A91" s="84"/>
      <c r="B91" s="255"/>
      <c r="C91" s="255" t="s">
        <v>354</v>
      </c>
      <c r="D91" s="258" t="s">
        <v>17</v>
      </c>
      <c r="E91" s="359">
        <v>11</v>
      </c>
      <c r="F91" s="359">
        <f t="shared" si="52"/>
        <v>0</v>
      </c>
      <c r="G91" s="359">
        <v>11</v>
      </c>
      <c r="H91" s="359">
        <v>11</v>
      </c>
      <c r="I91" s="359">
        <f t="shared" si="53"/>
        <v>0</v>
      </c>
      <c r="J91" s="359">
        <v>11</v>
      </c>
      <c r="K91" s="359">
        <v>11</v>
      </c>
      <c r="L91" s="359">
        <f t="shared" si="54"/>
        <v>0</v>
      </c>
      <c r="M91" s="359">
        <v>11</v>
      </c>
      <c r="N91" s="359">
        <v>11</v>
      </c>
      <c r="O91" s="359">
        <f t="shared" si="55"/>
        <v>0</v>
      </c>
      <c r="P91" s="359">
        <v>11</v>
      </c>
    </row>
    <row r="92" spans="1:16">
      <c r="A92" s="84"/>
      <c r="B92" s="255"/>
      <c r="C92" s="255" t="s">
        <v>354</v>
      </c>
      <c r="D92" s="258" t="s">
        <v>18</v>
      </c>
      <c r="E92" s="359">
        <v>276</v>
      </c>
      <c r="F92" s="359">
        <f t="shared" si="52"/>
        <v>0</v>
      </c>
      <c r="G92" s="359">
        <v>276</v>
      </c>
      <c r="H92" s="359">
        <v>276</v>
      </c>
      <c r="I92" s="359">
        <f t="shared" si="53"/>
        <v>0</v>
      </c>
      <c r="J92" s="359">
        <v>276</v>
      </c>
      <c r="K92" s="359">
        <v>276</v>
      </c>
      <c r="L92" s="359">
        <f t="shared" si="54"/>
        <v>0</v>
      </c>
      <c r="M92" s="359">
        <v>276</v>
      </c>
      <c r="N92" s="359">
        <v>276</v>
      </c>
      <c r="O92" s="359">
        <f t="shared" si="55"/>
        <v>0</v>
      </c>
      <c r="P92" s="359">
        <v>276</v>
      </c>
    </row>
    <row r="93" spans="1:16">
      <c r="A93" s="84"/>
      <c r="B93" s="324"/>
      <c r="C93" s="324" t="s">
        <v>171</v>
      </c>
      <c r="D93" s="294" t="s">
        <v>172</v>
      </c>
      <c r="E93" s="295">
        <f>5600-940</f>
        <v>4660</v>
      </c>
      <c r="F93" s="295">
        <f t="shared" si="52"/>
        <v>1239</v>
      </c>
      <c r="G93" s="349">
        <v>5899</v>
      </c>
      <c r="H93" s="295">
        <v>6400</v>
      </c>
      <c r="I93" s="295">
        <f t="shared" si="53"/>
        <v>0</v>
      </c>
      <c r="J93" s="349">
        <v>6400</v>
      </c>
      <c r="K93" s="295">
        <v>6500</v>
      </c>
      <c r="L93" s="295">
        <f t="shared" si="54"/>
        <v>0</v>
      </c>
      <c r="M93" s="349">
        <v>6500</v>
      </c>
      <c r="N93" s="295">
        <v>6600</v>
      </c>
      <c r="O93" s="295">
        <f t="shared" si="55"/>
        <v>0</v>
      </c>
      <c r="P93" s="349">
        <v>6600</v>
      </c>
    </row>
    <row r="94" spans="1:16" ht="28.5">
      <c r="A94" s="84"/>
      <c r="B94" s="324"/>
      <c r="C94" s="324" t="s">
        <v>173</v>
      </c>
      <c r="D94" s="294" t="s">
        <v>174</v>
      </c>
      <c r="E94" s="293">
        <v>200</v>
      </c>
      <c r="F94" s="293">
        <f t="shared" si="52"/>
        <v>0</v>
      </c>
      <c r="G94" s="348">
        <v>200</v>
      </c>
      <c r="H94" s="293">
        <v>200</v>
      </c>
      <c r="I94" s="293">
        <f t="shared" si="53"/>
        <v>0</v>
      </c>
      <c r="J94" s="348">
        <v>200</v>
      </c>
      <c r="K94" s="293">
        <v>200</v>
      </c>
      <c r="L94" s="293">
        <f t="shared" si="54"/>
        <v>0</v>
      </c>
      <c r="M94" s="348">
        <v>200</v>
      </c>
      <c r="N94" s="293">
        <v>200</v>
      </c>
      <c r="O94" s="293">
        <f t="shared" si="55"/>
        <v>0</v>
      </c>
      <c r="P94" s="348">
        <v>200</v>
      </c>
    </row>
    <row r="95" spans="1:16">
      <c r="A95" s="84"/>
      <c r="B95" s="330" t="s">
        <v>45</v>
      </c>
      <c r="C95" s="330" t="s">
        <v>175</v>
      </c>
      <c r="D95" s="252" t="s">
        <v>46</v>
      </c>
      <c r="E95" s="253">
        <f>E99+E111+E120+E128+E124</f>
        <v>156048</v>
      </c>
      <c r="F95" s="253">
        <f t="shared" si="52"/>
        <v>7000</v>
      </c>
      <c r="G95" s="253">
        <f>G99+G111+G120+G128+G124</f>
        <v>163048</v>
      </c>
      <c r="H95" s="253">
        <f>H99+H111+H120+H128+H124</f>
        <v>131148</v>
      </c>
      <c r="I95" s="253">
        <f t="shared" si="53"/>
        <v>12250</v>
      </c>
      <c r="J95" s="253">
        <f>J99+J111+J120+J128+J124</f>
        <v>143398</v>
      </c>
      <c r="K95" s="253">
        <f>K99+K111+K120+K128+K124</f>
        <v>151398</v>
      </c>
      <c r="L95" s="253">
        <f t="shared" si="54"/>
        <v>0</v>
      </c>
      <c r="M95" s="253">
        <f>M99+M111+M120+M128+M124</f>
        <v>151398</v>
      </c>
      <c r="N95" s="253">
        <f>N99+N111+N120+N128+N124</f>
        <v>157998</v>
      </c>
      <c r="O95" s="253">
        <f t="shared" si="55"/>
        <v>0</v>
      </c>
      <c r="P95" s="253">
        <f>P99+P111+P120+P128+P124</f>
        <v>157998</v>
      </c>
    </row>
    <row r="96" spans="1:16">
      <c r="A96" s="84"/>
      <c r="B96" s="266"/>
      <c r="C96" s="267" t="s">
        <v>354</v>
      </c>
      <c r="D96" s="254" t="s">
        <v>16</v>
      </c>
      <c r="E96" s="358">
        <f>E100+E125</f>
        <v>1416</v>
      </c>
      <c r="F96" s="358">
        <f t="shared" si="52"/>
        <v>0</v>
      </c>
      <c r="G96" s="358">
        <f>G100+G125</f>
        <v>1416</v>
      </c>
      <c r="H96" s="358">
        <f>H100+H125</f>
        <v>1416</v>
      </c>
      <c r="I96" s="358">
        <f t="shared" si="53"/>
        <v>0</v>
      </c>
      <c r="J96" s="358">
        <f>J100+J125</f>
        <v>1416</v>
      </c>
      <c r="K96" s="358">
        <f>K100+K125</f>
        <v>1416</v>
      </c>
      <c r="L96" s="358">
        <f t="shared" si="54"/>
        <v>0</v>
      </c>
      <c r="M96" s="358">
        <f>M100+M125</f>
        <v>1416</v>
      </c>
      <c r="N96" s="358">
        <f>N100+N125</f>
        <v>1416</v>
      </c>
      <c r="O96" s="358">
        <f t="shared" si="55"/>
        <v>0</v>
      </c>
      <c r="P96" s="358">
        <f>P100+P125</f>
        <v>1416</v>
      </c>
    </row>
    <row r="97" spans="1:16">
      <c r="A97" s="84"/>
      <c r="B97" s="266"/>
      <c r="C97" s="267" t="s">
        <v>354</v>
      </c>
      <c r="D97" s="254" t="s">
        <v>17</v>
      </c>
      <c r="E97" s="358">
        <f t="shared" ref="E97:E98" si="71">E101+E126</f>
        <v>154</v>
      </c>
      <c r="F97" s="358">
        <f t="shared" si="52"/>
        <v>0</v>
      </c>
      <c r="G97" s="358">
        <f t="shared" ref="G97:H98" si="72">G101+G126</f>
        <v>154</v>
      </c>
      <c r="H97" s="358">
        <f t="shared" si="72"/>
        <v>154</v>
      </c>
      <c r="I97" s="358">
        <f t="shared" si="53"/>
        <v>0</v>
      </c>
      <c r="J97" s="358">
        <f t="shared" ref="J97:K98" si="73">J101+J126</f>
        <v>154</v>
      </c>
      <c r="K97" s="358">
        <f t="shared" si="73"/>
        <v>154</v>
      </c>
      <c r="L97" s="358">
        <f t="shared" si="54"/>
        <v>0</v>
      </c>
      <c r="M97" s="358">
        <f t="shared" ref="M97:N98" si="74">M101+M126</f>
        <v>154</v>
      </c>
      <c r="N97" s="358">
        <f t="shared" si="74"/>
        <v>154</v>
      </c>
      <c r="O97" s="358">
        <f t="shared" si="55"/>
        <v>0</v>
      </c>
      <c r="P97" s="358">
        <f t="shared" ref="P97:P98" si="75">P101+P126</f>
        <v>154</v>
      </c>
    </row>
    <row r="98" spans="1:16">
      <c r="A98" s="84"/>
      <c r="B98" s="267"/>
      <c r="C98" s="267" t="s">
        <v>354</v>
      </c>
      <c r="D98" s="254" t="s">
        <v>18</v>
      </c>
      <c r="E98" s="358">
        <f t="shared" si="71"/>
        <v>1262</v>
      </c>
      <c r="F98" s="358">
        <f t="shared" si="52"/>
        <v>0</v>
      </c>
      <c r="G98" s="358">
        <f t="shared" si="72"/>
        <v>1262</v>
      </c>
      <c r="H98" s="358">
        <f t="shared" si="72"/>
        <v>1262</v>
      </c>
      <c r="I98" s="358">
        <f t="shared" si="53"/>
        <v>0</v>
      </c>
      <c r="J98" s="358">
        <f t="shared" si="73"/>
        <v>1262</v>
      </c>
      <c r="K98" s="358">
        <f t="shared" si="73"/>
        <v>1262</v>
      </c>
      <c r="L98" s="358">
        <f t="shared" si="54"/>
        <v>0</v>
      </c>
      <c r="M98" s="358">
        <f t="shared" si="74"/>
        <v>1262</v>
      </c>
      <c r="N98" s="358">
        <f t="shared" si="74"/>
        <v>1262</v>
      </c>
      <c r="O98" s="358">
        <f t="shared" si="55"/>
        <v>0</v>
      </c>
      <c r="P98" s="358">
        <f t="shared" si="75"/>
        <v>1262</v>
      </c>
    </row>
    <row r="99" spans="1:16">
      <c r="A99" s="84"/>
      <c r="B99" s="324" t="s">
        <v>176</v>
      </c>
      <c r="C99" s="324" t="s">
        <v>177</v>
      </c>
      <c r="D99" s="259" t="s">
        <v>178</v>
      </c>
      <c r="E99" s="262">
        <f t="shared" ref="E99" si="76">SUM(E103:E110)</f>
        <v>12000</v>
      </c>
      <c r="F99" s="262">
        <f t="shared" si="52"/>
        <v>0</v>
      </c>
      <c r="G99" s="262">
        <v>12000</v>
      </c>
      <c r="H99" s="262">
        <v>12000</v>
      </c>
      <c r="I99" s="262">
        <f t="shared" si="53"/>
        <v>0</v>
      </c>
      <c r="J99" s="262">
        <v>12000</v>
      </c>
      <c r="K99" s="262">
        <v>11950</v>
      </c>
      <c r="L99" s="262">
        <f t="shared" si="54"/>
        <v>0</v>
      </c>
      <c r="M99" s="262">
        <v>11950</v>
      </c>
      <c r="N99" s="262">
        <v>11950</v>
      </c>
      <c r="O99" s="262">
        <f t="shared" si="55"/>
        <v>0</v>
      </c>
      <c r="P99" s="262">
        <v>11950</v>
      </c>
    </row>
    <row r="100" spans="1:16">
      <c r="A100" s="84"/>
      <c r="B100" s="255"/>
      <c r="C100" s="255" t="s">
        <v>354</v>
      </c>
      <c r="D100" s="258" t="s">
        <v>16</v>
      </c>
      <c r="E100" s="359">
        <f t="shared" ref="E100" si="77">E101+E102</f>
        <v>1343</v>
      </c>
      <c r="F100" s="359">
        <f t="shared" si="52"/>
        <v>0</v>
      </c>
      <c r="G100" s="359">
        <f t="shared" ref="G100:H100" si="78">G101+G102</f>
        <v>1343</v>
      </c>
      <c r="H100" s="359">
        <f t="shared" si="78"/>
        <v>1343</v>
      </c>
      <c r="I100" s="359">
        <f t="shared" si="53"/>
        <v>0</v>
      </c>
      <c r="J100" s="359">
        <f t="shared" ref="J100:K100" si="79">J101+J102</f>
        <v>1343</v>
      </c>
      <c r="K100" s="359">
        <f t="shared" si="79"/>
        <v>1343</v>
      </c>
      <c r="L100" s="359">
        <f t="shared" si="54"/>
        <v>0</v>
      </c>
      <c r="M100" s="359">
        <f t="shared" ref="M100:N100" si="80">M101+M102</f>
        <v>1343</v>
      </c>
      <c r="N100" s="359">
        <f t="shared" si="80"/>
        <v>1343</v>
      </c>
      <c r="O100" s="359">
        <f t="shared" si="55"/>
        <v>0</v>
      </c>
      <c r="P100" s="359">
        <f t="shared" ref="P100" si="81">P101+P102</f>
        <v>1343</v>
      </c>
    </row>
    <row r="101" spans="1:16">
      <c r="A101" s="13"/>
      <c r="B101" s="255"/>
      <c r="C101" s="255" t="s">
        <v>354</v>
      </c>
      <c r="D101" s="258" t="s">
        <v>17</v>
      </c>
      <c r="E101" s="359">
        <v>143</v>
      </c>
      <c r="F101" s="359">
        <f t="shared" si="52"/>
        <v>0</v>
      </c>
      <c r="G101" s="359">
        <v>143</v>
      </c>
      <c r="H101" s="359">
        <v>143</v>
      </c>
      <c r="I101" s="359">
        <f t="shared" si="53"/>
        <v>0</v>
      </c>
      <c r="J101" s="359">
        <v>143</v>
      </c>
      <c r="K101" s="359">
        <v>143</v>
      </c>
      <c r="L101" s="359">
        <f t="shared" si="54"/>
        <v>0</v>
      </c>
      <c r="M101" s="359">
        <v>143</v>
      </c>
      <c r="N101" s="359">
        <v>143</v>
      </c>
      <c r="O101" s="359">
        <f t="shared" si="55"/>
        <v>0</v>
      </c>
      <c r="P101" s="359">
        <v>143</v>
      </c>
    </row>
    <row r="102" spans="1:16">
      <c r="A102" s="84"/>
      <c r="B102" s="255"/>
      <c r="C102" s="255" t="s">
        <v>354</v>
      </c>
      <c r="D102" s="258" t="s">
        <v>18</v>
      </c>
      <c r="E102" s="359">
        <v>1200</v>
      </c>
      <c r="F102" s="359">
        <f t="shared" si="52"/>
        <v>0</v>
      </c>
      <c r="G102" s="359">
        <v>1200</v>
      </c>
      <c r="H102" s="359">
        <v>1200</v>
      </c>
      <c r="I102" s="359">
        <f t="shared" si="53"/>
        <v>0</v>
      </c>
      <c r="J102" s="359">
        <v>1200</v>
      </c>
      <c r="K102" s="359">
        <v>1200</v>
      </c>
      <c r="L102" s="359">
        <f t="shared" si="54"/>
        <v>0</v>
      </c>
      <c r="M102" s="359">
        <v>1200</v>
      </c>
      <c r="N102" s="359">
        <v>1200</v>
      </c>
      <c r="O102" s="359">
        <f t="shared" si="55"/>
        <v>0</v>
      </c>
      <c r="P102" s="359">
        <v>1200</v>
      </c>
    </row>
    <row r="103" spans="1:16">
      <c r="A103" s="74" t="s">
        <v>106</v>
      </c>
      <c r="B103" s="324"/>
      <c r="C103" s="324" t="s">
        <v>179</v>
      </c>
      <c r="D103" s="294" t="s">
        <v>180</v>
      </c>
      <c r="E103" s="271">
        <v>2200</v>
      </c>
      <c r="F103" s="271">
        <f t="shared" si="52"/>
        <v>0</v>
      </c>
      <c r="G103" s="334">
        <v>2200</v>
      </c>
      <c r="H103" s="271">
        <v>2200</v>
      </c>
      <c r="I103" s="271">
        <f t="shared" si="53"/>
        <v>0</v>
      </c>
      <c r="J103" s="334">
        <v>2200</v>
      </c>
      <c r="K103" s="271">
        <v>2200</v>
      </c>
      <c r="L103" s="271">
        <f t="shared" si="54"/>
        <v>0</v>
      </c>
      <c r="M103" s="334">
        <v>2200</v>
      </c>
      <c r="N103" s="271">
        <v>2200</v>
      </c>
      <c r="O103" s="271">
        <f t="shared" si="55"/>
        <v>0</v>
      </c>
      <c r="P103" s="334">
        <v>2200</v>
      </c>
    </row>
    <row r="104" spans="1:16">
      <c r="A104" s="74" t="s">
        <v>106</v>
      </c>
      <c r="B104" s="324"/>
      <c r="C104" s="324" t="s">
        <v>181</v>
      </c>
      <c r="D104" s="294" t="s">
        <v>182</v>
      </c>
      <c r="E104" s="271">
        <v>4300</v>
      </c>
      <c r="F104" s="271">
        <f t="shared" si="52"/>
        <v>0</v>
      </c>
      <c r="G104" s="334">
        <v>4300</v>
      </c>
      <c r="H104" s="271">
        <v>4300</v>
      </c>
      <c r="I104" s="271">
        <f t="shared" si="53"/>
        <v>0</v>
      </c>
      <c r="J104" s="334">
        <v>4300</v>
      </c>
      <c r="K104" s="271">
        <v>4300</v>
      </c>
      <c r="L104" s="271">
        <f t="shared" si="54"/>
        <v>0</v>
      </c>
      <c r="M104" s="334">
        <v>4300</v>
      </c>
      <c r="N104" s="271">
        <v>4300</v>
      </c>
      <c r="O104" s="271">
        <f t="shared" si="55"/>
        <v>0</v>
      </c>
      <c r="P104" s="334">
        <v>4300</v>
      </c>
    </row>
    <row r="105" spans="1:16">
      <c r="A105" s="74" t="s">
        <v>106</v>
      </c>
      <c r="B105" s="324"/>
      <c r="C105" s="324" t="s">
        <v>183</v>
      </c>
      <c r="D105" s="294" t="s">
        <v>184</v>
      </c>
      <c r="E105" s="271">
        <v>400</v>
      </c>
      <c r="F105" s="271">
        <f t="shared" si="52"/>
        <v>0</v>
      </c>
      <c r="G105" s="334">
        <v>400</v>
      </c>
      <c r="H105" s="271">
        <v>400</v>
      </c>
      <c r="I105" s="271">
        <f t="shared" si="53"/>
        <v>0</v>
      </c>
      <c r="J105" s="334">
        <v>400</v>
      </c>
      <c r="K105" s="271">
        <v>400</v>
      </c>
      <c r="L105" s="271">
        <f t="shared" si="54"/>
        <v>0</v>
      </c>
      <c r="M105" s="334">
        <v>400</v>
      </c>
      <c r="N105" s="271">
        <v>400</v>
      </c>
      <c r="O105" s="271">
        <f t="shared" si="55"/>
        <v>0</v>
      </c>
      <c r="P105" s="334">
        <v>400</v>
      </c>
    </row>
    <row r="106" spans="1:16">
      <c r="A106" s="74" t="s">
        <v>106</v>
      </c>
      <c r="B106" s="324"/>
      <c r="C106" s="324" t="s">
        <v>185</v>
      </c>
      <c r="D106" s="294" t="s">
        <v>186</v>
      </c>
      <c r="E106" s="271">
        <v>800</v>
      </c>
      <c r="F106" s="271">
        <f t="shared" si="52"/>
        <v>0</v>
      </c>
      <c r="G106" s="334">
        <v>800</v>
      </c>
      <c r="H106" s="271">
        <v>800</v>
      </c>
      <c r="I106" s="271">
        <f t="shared" si="53"/>
        <v>0</v>
      </c>
      <c r="J106" s="334">
        <v>800</v>
      </c>
      <c r="K106" s="271">
        <v>800</v>
      </c>
      <c r="L106" s="271">
        <f t="shared" si="54"/>
        <v>0</v>
      </c>
      <c r="M106" s="334">
        <v>800</v>
      </c>
      <c r="N106" s="271">
        <v>800</v>
      </c>
      <c r="O106" s="271">
        <f t="shared" si="55"/>
        <v>0</v>
      </c>
      <c r="P106" s="334">
        <v>800</v>
      </c>
    </row>
    <row r="107" spans="1:16">
      <c r="A107" s="74" t="s">
        <v>106</v>
      </c>
      <c r="B107" s="324"/>
      <c r="C107" s="324" t="s">
        <v>187</v>
      </c>
      <c r="D107" s="294" t="s">
        <v>188</v>
      </c>
      <c r="E107" s="271">
        <v>100</v>
      </c>
      <c r="F107" s="271">
        <f t="shared" si="52"/>
        <v>0</v>
      </c>
      <c r="G107" s="334">
        <v>100</v>
      </c>
      <c r="H107" s="271">
        <v>100</v>
      </c>
      <c r="I107" s="271">
        <f t="shared" si="53"/>
        <v>0</v>
      </c>
      <c r="J107" s="334">
        <v>100</v>
      </c>
      <c r="K107" s="271">
        <v>100</v>
      </c>
      <c r="L107" s="271">
        <f t="shared" si="54"/>
        <v>0</v>
      </c>
      <c r="M107" s="334">
        <v>100</v>
      </c>
      <c r="N107" s="271">
        <v>100</v>
      </c>
      <c r="O107" s="271">
        <f t="shared" si="55"/>
        <v>0</v>
      </c>
      <c r="P107" s="334">
        <v>100</v>
      </c>
    </row>
    <row r="108" spans="1:16">
      <c r="A108" s="74" t="s">
        <v>106</v>
      </c>
      <c r="B108" s="324"/>
      <c r="C108" s="324" t="s">
        <v>189</v>
      </c>
      <c r="D108" s="294" t="s">
        <v>190</v>
      </c>
      <c r="E108" s="271">
        <v>200</v>
      </c>
      <c r="F108" s="271">
        <f t="shared" si="52"/>
        <v>0</v>
      </c>
      <c r="G108" s="334">
        <v>200</v>
      </c>
      <c r="H108" s="271">
        <v>200</v>
      </c>
      <c r="I108" s="271">
        <f t="shared" si="53"/>
        <v>0</v>
      </c>
      <c r="J108" s="334">
        <v>200</v>
      </c>
      <c r="K108" s="271">
        <v>200</v>
      </c>
      <c r="L108" s="271">
        <f t="shared" si="54"/>
        <v>0</v>
      </c>
      <c r="M108" s="334">
        <v>200</v>
      </c>
      <c r="N108" s="271">
        <v>200</v>
      </c>
      <c r="O108" s="271">
        <f t="shared" si="55"/>
        <v>0</v>
      </c>
      <c r="P108" s="334">
        <v>200</v>
      </c>
    </row>
    <row r="109" spans="1:16" ht="28.5">
      <c r="A109" s="74" t="s">
        <v>106</v>
      </c>
      <c r="B109" s="324"/>
      <c r="C109" s="324" t="s">
        <v>191</v>
      </c>
      <c r="D109" s="294" t="s">
        <v>362</v>
      </c>
      <c r="E109" s="296">
        <v>160</v>
      </c>
      <c r="F109" s="296">
        <f t="shared" si="52"/>
        <v>0</v>
      </c>
      <c r="G109" s="350">
        <v>160</v>
      </c>
      <c r="H109" s="296">
        <v>160</v>
      </c>
      <c r="I109" s="296">
        <f t="shared" si="53"/>
        <v>0</v>
      </c>
      <c r="J109" s="350">
        <v>160</v>
      </c>
      <c r="K109" s="296">
        <v>110</v>
      </c>
      <c r="L109" s="296">
        <f t="shared" si="54"/>
        <v>0</v>
      </c>
      <c r="M109" s="350">
        <v>110</v>
      </c>
      <c r="N109" s="296">
        <v>110</v>
      </c>
      <c r="O109" s="296">
        <f t="shared" si="55"/>
        <v>0</v>
      </c>
      <c r="P109" s="350">
        <v>110</v>
      </c>
    </row>
    <row r="110" spans="1:16">
      <c r="A110" s="74" t="s">
        <v>106</v>
      </c>
      <c r="B110" s="324"/>
      <c r="C110" s="324" t="s">
        <v>192</v>
      </c>
      <c r="D110" s="276" t="s">
        <v>193</v>
      </c>
      <c r="E110" s="271">
        <v>3840</v>
      </c>
      <c r="F110" s="271">
        <f t="shared" si="52"/>
        <v>0</v>
      </c>
      <c r="G110" s="334">
        <v>3840</v>
      </c>
      <c r="H110" s="271">
        <v>3840</v>
      </c>
      <c r="I110" s="271">
        <f t="shared" si="53"/>
        <v>0</v>
      </c>
      <c r="J110" s="334">
        <v>3840</v>
      </c>
      <c r="K110" s="271">
        <v>3840</v>
      </c>
      <c r="L110" s="271">
        <f t="shared" si="54"/>
        <v>0</v>
      </c>
      <c r="M110" s="334">
        <v>3840</v>
      </c>
      <c r="N110" s="271">
        <v>3840</v>
      </c>
      <c r="O110" s="271">
        <f t="shared" si="55"/>
        <v>0</v>
      </c>
      <c r="P110" s="334">
        <v>3840</v>
      </c>
    </row>
    <row r="111" spans="1:16" ht="28.5">
      <c r="A111" s="74" t="s">
        <v>106</v>
      </c>
      <c r="B111" s="324" t="s">
        <v>194</v>
      </c>
      <c r="C111" s="324" t="s">
        <v>195</v>
      </c>
      <c r="D111" s="259" t="s">
        <v>196</v>
      </c>
      <c r="E111" s="262">
        <f>E112+E113+E114+E115+E116+E117+E118+E119</f>
        <v>134918</v>
      </c>
      <c r="F111" s="262">
        <f t="shared" si="52"/>
        <v>7000</v>
      </c>
      <c r="G111" s="262">
        <v>141918</v>
      </c>
      <c r="H111" s="262">
        <v>110018</v>
      </c>
      <c r="I111" s="262">
        <f t="shared" si="53"/>
        <v>10750</v>
      </c>
      <c r="J111" s="262">
        <v>120768</v>
      </c>
      <c r="K111" s="262">
        <v>128318</v>
      </c>
      <c r="L111" s="262">
        <f t="shared" si="54"/>
        <v>0</v>
      </c>
      <c r="M111" s="262">
        <v>128318</v>
      </c>
      <c r="N111" s="262">
        <v>134918</v>
      </c>
      <c r="O111" s="262">
        <f t="shared" si="55"/>
        <v>0</v>
      </c>
      <c r="P111" s="262">
        <v>134918</v>
      </c>
    </row>
    <row r="112" spans="1:16">
      <c r="A112" s="74" t="s">
        <v>106</v>
      </c>
      <c r="B112" s="324"/>
      <c r="C112" s="324" t="s">
        <v>197</v>
      </c>
      <c r="D112" s="272" t="s">
        <v>198</v>
      </c>
      <c r="E112" s="289">
        <v>119000</v>
      </c>
      <c r="F112" s="289">
        <f t="shared" si="52"/>
        <v>6000</v>
      </c>
      <c r="G112" s="345">
        <v>125000</v>
      </c>
      <c r="H112" s="289">
        <v>93800</v>
      </c>
      <c r="I112" s="289">
        <f t="shared" si="53"/>
        <v>9750</v>
      </c>
      <c r="J112" s="345">
        <v>103550</v>
      </c>
      <c r="K112" s="289">
        <v>111050</v>
      </c>
      <c r="L112" s="289">
        <f t="shared" si="54"/>
        <v>0</v>
      </c>
      <c r="M112" s="345">
        <v>111050</v>
      </c>
      <c r="N112" s="289">
        <v>118550</v>
      </c>
      <c r="O112" s="289">
        <f t="shared" si="55"/>
        <v>0</v>
      </c>
      <c r="P112" s="345">
        <v>118550</v>
      </c>
    </row>
    <row r="113" spans="1:16">
      <c r="A113" s="74" t="s">
        <v>106</v>
      </c>
      <c r="B113" s="324"/>
      <c r="C113" s="324" t="s">
        <v>199</v>
      </c>
      <c r="D113" s="272" t="s">
        <v>200</v>
      </c>
      <c r="E113" s="271">
        <v>4500</v>
      </c>
      <c r="F113" s="271">
        <f t="shared" si="52"/>
        <v>0</v>
      </c>
      <c r="G113" s="334">
        <v>4500</v>
      </c>
      <c r="H113" s="271">
        <v>4500</v>
      </c>
      <c r="I113" s="271">
        <f t="shared" si="53"/>
        <v>0</v>
      </c>
      <c r="J113" s="334">
        <v>4500</v>
      </c>
      <c r="K113" s="271">
        <v>4500</v>
      </c>
      <c r="L113" s="271">
        <f t="shared" si="54"/>
        <v>0</v>
      </c>
      <c r="M113" s="334">
        <v>4500</v>
      </c>
      <c r="N113" s="271">
        <v>4500</v>
      </c>
      <c r="O113" s="271">
        <f t="shared" si="55"/>
        <v>0</v>
      </c>
      <c r="P113" s="334">
        <v>4500</v>
      </c>
    </row>
    <row r="114" spans="1:16">
      <c r="A114" s="74" t="s">
        <v>106</v>
      </c>
      <c r="B114" s="324"/>
      <c r="C114" s="324" t="s">
        <v>201</v>
      </c>
      <c r="D114" s="272" t="s">
        <v>202</v>
      </c>
      <c r="E114" s="271">
        <v>4100</v>
      </c>
      <c r="F114" s="271">
        <f t="shared" si="52"/>
        <v>0</v>
      </c>
      <c r="G114" s="334">
        <v>4100</v>
      </c>
      <c r="H114" s="271">
        <v>4100</v>
      </c>
      <c r="I114" s="271">
        <f t="shared" si="53"/>
        <v>0</v>
      </c>
      <c r="J114" s="334">
        <v>4100</v>
      </c>
      <c r="K114" s="271">
        <v>4100</v>
      </c>
      <c r="L114" s="271">
        <f t="shared" si="54"/>
        <v>0</v>
      </c>
      <c r="M114" s="334">
        <v>4100</v>
      </c>
      <c r="N114" s="271">
        <v>4100</v>
      </c>
      <c r="O114" s="271">
        <f t="shared" si="55"/>
        <v>0</v>
      </c>
      <c r="P114" s="334">
        <v>4100</v>
      </c>
    </row>
    <row r="115" spans="1:16" ht="28.5">
      <c r="A115" s="74" t="s">
        <v>106</v>
      </c>
      <c r="B115" s="324"/>
      <c r="C115" s="324" t="s">
        <v>203</v>
      </c>
      <c r="D115" s="272" t="s">
        <v>204</v>
      </c>
      <c r="E115" s="271">
        <v>1600</v>
      </c>
      <c r="F115" s="271">
        <f t="shared" si="52"/>
        <v>0</v>
      </c>
      <c r="G115" s="334">
        <v>1600</v>
      </c>
      <c r="H115" s="271">
        <v>1600</v>
      </c>
      <c r="I115" s="271">
        <f t="shared" si="53"/>
        <v>0</v>
      </c>
      <c r="J115" s="334">
        <v>1600</v>
      </c>
      <c r="K115" s="271">
        <v>1600</v>
      </c>
      <c r="L115" s="271">
        <f t="shared" si="54"/>
        <v>0</v>
      </c>
      <c r="M115" s="334">
        <v>1600</v>
      </c>
      <c r="N115" s="271">
        <v>1600</v>
      </c>
      <c r="O115" s="271">
        <f t="shared" si="55"/>
        <v>0</v>
      </c>
      <c r="P115" s="334">
        <v>1600</v>
      </c>
    </row>
    <row r="116" spans="1:16" ht="57">
      <c r="A116" s="13"/>
      <c r="B116" s="324"/>
      <c r="C116" s="324" t="s">
        <v>205</v>
      </c>
      <c r="D116" s="272" t="s">
        <v>206</v>
      </c>
      <c r="E116" s="271">
        <v>20</v>
      </c>
      <c r="F116" s="271">
        <f t="shared" si="52"/>
        <v>0</v>
      </c>
      <c r="G116" s="334">
        <v>20</v>
      </c>
      <c r="H116" s="271">
        <v>20</v>
      </c>
      <c r="I116" s="271">
        <f t="shared" si="53"/>
        <v>0</v>
      </c>
      <c r="J116" s="334">
        <v>20</v>
      </c>
      <c r="K116" s="271">
        <v>0</v>
      </c>
      <c r="L116" s="271">
        <f t="shared" si="54"/>
        <v>0</v>
      </c>
      <c r="M116" s="334">
        <v>0</v>
      </c>
      <c r="N116" s="271">
        <v>0</v>
      </c>
      <c r="O116" s="271">
        <f t="shared" si="55"/>
        <v>0</v>
      </c>
      <c r="P116" s="334"/>
    </row>
    <row r="117" spans="1:16" ht="28.5">
      <c r="A117" s="45"/>
      <c r="B117" s="324"/>
      <c r="C117" s="324" t="s">
        <v>207</v>
      </c>
      <c r="D117" s="272" t="s">
        <v>208</v>
      </c>
      <c r="E117" s="271">
        <v>1498</v>
      </c>
      <c r="F117" s="271">
        <f t="shared" si="52"/>
        <v>0</v>
      </c>
      <c r="G117" s="334">
        <v>1498</v>
      </c>
      <c r="H117" s="271">
        <v>1498</v>
      </c>
      <c r="I117" s="271">
        <f t="shared" si="53"/>
        <v>0</v>
      </c>
      <c r="J117" s="334">
        <v>1498</v>
      </c>
      <c r="K117" s="271">
        <v>1498</v>
      </c>
      <c r="L117" s="271">
        <f t="shared" si="54"/>
        <v>0</v>
      </c>
      <c r="M117" s="334">
        <v>1498</v>
      </c>
      <c r="N117" s="271">
        <v>1498</v>
      </c>
      <c r="O117" s="271">
        <f t="shared" si="55"/>
        <v>0</v>
      </c>
      <c r="P117" s="334">
        <v>1498</v>
      </c>
    </row>
    <row r="118" spans="1:16" ht="28.5">
      <c r="A118" s="84"/>
      <c r="B118" s="324"/>
      <c r="C118" s="324" t="s">
        <v>209</v>
      </c>
      <c r="D118" s="272" t="s">
        <v>210</v>
      </c>
      <c r="E118" s="271">
        <v>1200</v>
      </c>
      <c r="F118" s="271">
        <f t="shared" si="52"/>
        <v>0</v>
      </c>
      <c r="G118" s="334">
        <v>1200</v>
      </c>
      <c r="H118" s="271">
        <v>1500</v>
      </c>
      <c r="I118" s="271">
        <f t="shared" si="53"/>
        <v>0</v>
      </c>
      <c r="J118" s="334">
        <v>1500</v>
      </c>
      <c r="K118" s="271">
        <v>1570</v>
      </c>
      <c r="L118" s="271">
        <f t="shared" si="54"/>
        <v>0</v>
      </c>
      <c r="M118" s="334">
        <v>1570</v>
      </c>
      <c r="N118" s="271">
        <v>1670</v>
      </c>
      <c r="O118" s="271">
        <f t="shared" si="55"/>
        <v>0</v>
      </c>
      <c r="P118" s="334">
        <v>1670</v>
      </c>
    </row>
    <row r="119" spans="1:16">
      <c r="A119" s="13"/>
      <c r="B119" s="324"/>
      <c r="C119" s="324" t="s">
        <v>211</v>
      </c>
      <c r="D119" s="272" t="s">
        <v>212</v>
      </c>
      <c r="E119" s="271">
        <v>3000</v>
      </c>
      <c r="F119" s="271">
        <f t="shared" si="52"/>
        <v>1000</v>
      </c>
      <c r="G119" s="334">
        <v>4000</v>
      </c>
      <c r="H119" s="271">
        <v>3000</v>
      </c>
      <c r="I119" s="271">
        <f t="shared" si="53"/>
        <v>1000</v>
      </c>
      <c r="J119" s="334">
        <v>4000</v>
      </c>
      <c r="K119" s="271">
        <v>4000</v>
      </c>
      <c r="L119" s="271">
        <f t="shared" si="54"/>
        <v>0</v>
      </c>
      <c r="M119" s="334">
        <v>4000</v>
      </c>
      <c r="N119" s="271">
        <v>3000</v>
      </c>
      <c r="O119" s="271">
        <f t="shared" si="55"/>
        <v>0</v>
      </c>
      <c r="P119" s="334">
        <v>3000</v>
      </c>
    </row>
    <row r="120" spans="1:16">
      <c r="A120" s="84"/>
      <c r="B120" s="324" t="s">
        <v>213</v>
      </c>
      <c r="C120" s="324" t="s">
        <v>214</v>
      </c>
      <c r="D120" s="297" t="s">
        <v>215</v>
      </c>
      <c r="E120" s="262">
        <f>E121+E122+E123</f>
        <v>220</v>
      </c>
      <c r="F120" s="262">
        <f t="shared" si="52"/>
        <v>0</v>
      </c>
      <c r="G120" s="262">
        <v>220</v>
      </c>
      <c r="H120" s="262">
        <v>220</v>
      </c>
      <c r="I120" s="262">
        <f t="shared" si="53"/>
        <v>0</v>
      </c>
      <c r="J120" s="262">
        <v>220</v>
      </c>
      <c r="K120" s="262">
        <v>220</v>
      </c>
      <c r="L120" s="262">
        <f t="shared" si="54"/>
        <v>0</v>
      </c>
      <c r="M120" s="262">
        <v>220</v>
      </c>
      <c r="N120" s="262">
        <v>220</v>
      </c>
      <c r="O120" s="262">
        <f t="shared" si="55"/>
        <v>0</v>
      </c>
      <c r="P120" s="262">
        <v>220</v>
      </c>
    </row>
    <row r="121" spans="1:16" ht="28.5">
      <c r="A121" s="84"/>
      <c r="B121" s="324"/>
      <c r="C121" s="324" t="s">
        <v>216</v>
      </c>
      <c r="D121" s="272" t="s">
        <v>217</v>
      </c>
      <c r="E121" s="271">
        <v>180</v>
      </c>
      <c r="F121" s="271">
        <f t="shared" si="52"/>
        <v>0</v>
      </c>
      <c r="G121" s="334">
        <v>180</v>
      </c>
      <c r="H121" s="271">
        <v>180</v>
      </c>
      <c r="I121" s="271">
        <f t="shared" si="53"/>
        <v>0</v>
      </c>
      <c r="J121" s="334">
        <v>180</v>
      </c>
      <c r="K121" s="271">
        <v>180</v>
      </c>
      <c r="L121" s="271">
        <f t="shared" si="54"/>
        <v>0</v>
      </c>
      <c r="M121" s="334">
        <v>180</v>
      </c>
      <c r="N121" s="271">
        <v>180</v>
      </c>
      <c r="O121" s="271">
        <f t="shared" si="55"/>
        <v>0</v>
      </c>
      <c r="P121" s="334">
        <v>180</v>
      </c>
    </row>
    <row r="122" spans="1:16">
      <c r="A122" s="84"/>
      <c r="B122" s="324"/>
      <c r="C122" s="324" t="s">
        <v>218</v>
      </c>
      <c r="D122" s="272" t="s">
        <v>219</v>
      </c>
      <c r="E122" s="271">
        <v>20</v>
      </c>
      <c r="F122" s="271">
        <f t="shared" si="52"/>
        <v>0</v>
      </c>
      <c r="G122" s="334">
        <v>20</v>
      </c>
      <c r="H122" s="271">
        <v>20</v>
      </c>
      <c r="I122" s="271">
        <f t="shared" si="53"/>
        <v>0</v>
      </c>
      <c r="J122" s="334">
        <v>20</v>
      </c>
      <c r="K122" s="271">
        <v>20</v>
      </c>
      <c r="L122" s="271">
        <f t="shared" si="54"/>
        <v>0</v>
      </c>
      <c r="M122" s="334">
        <v>20</v>
      </c>
      <c r="N122" s="271">
        <v>20</v>
      </c>
      <c r="O122" s="271">
        <f t="shared" si="55"/>
        <v>0</v>
      </c>
      <c r="P122" s="334">
        <v>20</v>
      </c>
    </row>
    <row r="123" spans="1:16">
      <c r="A123" s="84"/>
      <c r="B123" s="324"/>
      <c r="C123" s="324" t="s">
        <v>220</v>
      </c>
      <c r="D123" s="272" t="s">
        <v>221</v>
      </c>
      <c r="E123" s="296">
        <v>20</v>
      </c>
      <c r="F123" s="296">
        <f t="shared" si="52"/>
        <v>0</v>
      </c>
      <c r="G123" s="350">
        <v>20</v>
      </c>
      <c r="H123" s="296">
        <v>20</v>
      </c>
      <c r="I123" s="296">
        <f t="shared" si="53"/>
        <v>0</v>
      </c>
      <c r="J123" s="350">
        <v>20</v>
      </c>
      <c r="K123" s="296">
        <v>20</v>
      </c>
      <c r="L123" s="296">
        <f t="shared" si="54"/>
        <v>0</v>
      </c>
      <c r="M123" s="350">
        <v>20</v>
      </c>
      <c r="N123" s="296">
        <v>20</v>
      </c>
      <c r="O123" s="296">
        <f t="shared" si="55"/>
        <v>0</v>
      </c>
      <c r="P123" s="350">
        <v>20</v>
      </c>
    </row>
    <row r="124" spans="1:16" ht="28.5">
      <c r="A124" s="84"/>
      <c r="B124" s="324" t="s">
        <v>222</v>
      </c>
      <c r="C124" s="324" t="s">
        <v>223</v>
      </c>
      <c r="D124" s="297" t="s">
        <v>224</v>
      </c>
      <c r="E124" s="262">
        <v>6910</v>
      </c>
      <c r="F124" s="262">
        <f t="shared" si="52"/>
        <v>0</v>
      </c>
      <c r="G124" s="328">
        <v>6910</v>
      </c>
      <c r="H124" s="262">
        <v>6910</v>
      </c>
      <c r="I124" s="262">
        <f t="shared" si="53"/>
        <v>0</v>
      </c>
      <c r="J124" s="328">
        <v>6910</v>
      </c>
      <c r="K124" s="262">
        <v>6910</v>
      </c>
      <c r="L124" s="262">
        <f t="shared" si="54"/>
        <v>0</v>
      </c>
      <c r="M124" s="328">
        <v>6910</v>
      </c>
      <c r="N124" s="262">
        <v>6910</v>
      </c>
      <c r="O124" s="262">
        <f t="shared" si="55"/>
        <v>0</v>
      </c>
      <c r="P124" s="328">
        <v>6910</v>
      </c>
    </row>
    <row r="125" spans="1:16">
      <c r="A125" s="84"/>
      <c r="B125" s="255"/>
      <c r="C125" s="255" t="s">
        <v>354</v>
      </c>
      <c r="D125" s="258" t="s">
        <v>16</v>
      </c>
      <c r="E125" s="359">
        <f t="shared" ref="E125" si="82">E126+E127</f>
        <v>73</v>
      </c>
      <c r="F125" s="359">
        <f t="shared" si="52"/>
        <v>0</v>
      </c>
      <c r="G125" s="359">
        <f t="shared" ref="G125:H125" si="83">G126+G127</f>
        <v>73</v>
      </c>
      <c r="H125" s="359">
        <f t="shared" si="83"/>
        <v>73</v>
      </c>
      <c r="I125" s="359">
        <f t="shared" si="53"/>
        <v>0</v>
      </c>
      <c r="J125" s="359">
        <f t="shared" ref="J125:K125" si="84">J126+J127</f>
        <v>73</v>
      </c>
      <c r="K125" s="359">
        <f t="shared" si="84"/>
        <v>73</v>
      </c>
      <c r="L125" s="359">
        <f t="shared" si="54"/>
        <v>0</v>
      </c>
      <c r="M125" s="359">
        <f t="shared" ref="M125:N125" si="85">M126+M127</f>
        <v>73</v>
      </c>
      <c r="N125" s="359">
        <f t="shared" si="85"/>
        <v>73</v>
      </c>
      <c r="O125" s="359">
        <f t="shared" si="55"/>
        <v>0</v>
      </c>
      <c r="P125" s="359">
        <f t="shared" ref="P125" si="86">P126+P127</f>
        <v>73</v>
      </c>
    </row>
    <row r="126" spans="1:16">
      <c r="A126" s="84"/>
      <c r="B126" s="255"/>
      <c r="C126" s="255" t="s">
        <v>354</v>
      </c>
      <c r="D126" s="258" t="s">
        <v>17</v>
      </c>
      <c r="E126" s="359">
        <v>11</v>
      </c>
      <c r="F126" s="359">
        <f t="shared" si="52"/>
        <v>0</v>
      </c>
      <c r="G126" s="359">
        <v>11</v>
      </c>
      <c r="H126" s="359">
        <v>11</v>
      </c>
      <c r="I126" s="359">
        <f t="shared" si="53"/>
        <v>0</v>
      </c>
      <c r="J126" s="359">
        <v>11</v>
      </c>
      <c r="K126" s="359">
        <v>11</v>
      </c>
      <c r="L126" s="359">
        <f t="shared" si="54"/>
        <v>0</v>
      </c>
      <c r="M126" s="359">
        <v>11</v>
      </c>
      <c r="N126" s="359">
        <v>11</v>
      </c>
      <c r="O126" s="359">
        <f t="shared" si="55"/>
        <v>0</v>
      </c>
      <c r="P126" s="359">
        <v>11</v>
      </c>
    </row>
    <row r="127" spans="1:16">
      <c r="A127" s="45"/>
      <c r="B127" s="255"/>
      <c r="C127" s="255" t="s">
        <v>354</v>
      </c>
      <c r="D127" s="258" t="s">
        <v>18</v>
      </c>
      <c r="E127" s="359">
        <v>62</v>
      </c>
      <c r="F127" s="359">
        <f t="shared" si="52"/>
        <v>0</v>
      </c>
      <c r="G127" s="359">
        <v>62</v>
      </c>
      <c r="H127" s="359">
        <v>62</v>
      </c>
      <c r="I127" s="359">
        <f t="shared" si="53"/>
        <v>0</v>
      </c>
      <c r="J127" s="359">
        <v>62</v>
      </c>
      <c r="K127" s="359">
        <v>62</v>
      </c>
      <c r="L127" s="359">
        <f t="shared" si="54"/>
        <v>0</v>
      </c>
      <c r="M127" s="359">
        <v>62</v>
      </c>
      <c r="N127" s="359">
        <v>62</v>
      </c>
      <c r="O127" s="359">
        <f t="shared" si="55"/>
        <v>0</v>
      </c>
      <c r="P127" s="359">
        <v>62</v>
      </c>
    </row>
    <row r="128" spans="1:16" ht="28.5">
      <c r="A128" s="84" t="s">
        <v>106</v>
      </c>
      <c r="B128" s="324" t="s">
        <v>225</v>
      </c>
      <c r="C128" s="324" t="s">
        <v>226</v>
      </c>
      <c r="D128" s="298" t="s">
        <v>227</v>
      </c>
      <c r="E128" s="262">
        <f t="shared" ref="E128" si="87">E129+E130+E131+E132+E133+E134+E135+E136+E137+E138+E139+E140+E141</f>
        <v>2000</v>
      </c>
      <c r="F128" s="262">
        <f t="shared" si="52"/>
        <v>0</v>
      </c>
      <c r="G128" s="262">
        <v>2000</v>
      </c>
      <c r="H128" s="262">
        <v>2000</v>
      </c>
      <c r="I128" s="262">
        <f t="shared" si="53"/>
        <v>1500</v>
      </c>
      <c r="J128" s="262">
        <v>3500</v>
      </c>
      <c r="K128" s="262">
        <v>4000</v>
      </c>
      <c r="L128" s="262">
        <f t="shared" si="54"/>
        <v>0</v>
      </c>
      <c r="M128" s="262">
        <v>4000</v>
      </c>
      <c r="N128" s="262">
        <v>4000</v>
      </c>
      <c r="O128" s="262">
        <f t="shared" si="55"/>
        <v>0</v>
      </c>
      <c r="P128" s="262">
        <v>4000</v>
      </c>
    </row>
    <row r="129" spans="1:16" ht="30">
      <c r="A129" s="84" t="s">
        <v>106</v>
      </c>
      <c r="B129" s="337"/>
      <c r="C129" s="337" t="s">
        <v>228</v>
      </c>
      <c r="D129" s="300" t="s">
        <v>229</v>
      </c>
      <c r="E129" s="281">
        <v>0</v>
      </c>
      <c r="F129" s="281">
        <f t="shared" si="52"/>
        <v>0</v>
      </c>
      <c r="G129" s="339"/>
      <c r="H129" s="281">
        <v>0</v>
      </c>
      <c r="I129" s="281">
        <f t="shared" si="53"/>
        <v>0</v>
      </c>
      <c r="J129" s="339"/>
      <c r="K129" s="281">
        <v>0</v>
      </c>
      <c r="L129" s="281">
        <f t="shared" si="54"/>
        <v>0</v>
      </c>
      <c r="M129" s="339"/>
      <c r="N129" s="281">
        <v>0</v>
      </c>
      <c r="O129" s="281">
        <f t="shared" si="55"/>
        <v>0</v>
      </c>
      <c r="P129" s="339"/>
    </row>
    <row r="130" spans="1:16">
      <c r="A130" s="84" t="s">
        <v>106</v>
      </c>
      <c r="B130" s="337"/>
      <c r="C130" s="337" t="s">
        <v>230</v>
      </c>
      <c r="D130" s="300" t="s">
        <v>231</v>
      </c>
      <c r="E130" s="281">
        <v>0</v>
      </c>
      <c r="F130" s="281">
        <f t="shared" si="52"/>
        <v>0</v>
      </c>
      <c r="G130" s="339"/>
      <c r="H130" s="281">
        <v>0</v>
      </c>
      <c r="I130" s="281">
        <f t="shared" si="53"/>
        <v>0</v>
      </c>
      <c r="J130" s="339"/>
      <c r="K130" s="281">
        <v>0</v>
      </c>
      <c r="L130" s="281">
        <f t="shared" si="54"/>
        <v>0</v>
      </c>
      <c r="M130" s="339"/>
      <c r="N130" s="281">
        <v>0</v>
      </c>
      <c r="O130" s="281">
        <f t="shared" si="55"/>
        <v>0</v>
      </c>
      <c r="P130" s="339"/>
    </row>
    <row r="131" spans="1:16">
      <c r="A131" s="84" t="s">
        <v>106</v>
      </c>
      <c r="B131" s="337"/>
      <c r="C131" s="337" t="s">
        <v>232</v>
      </c>
      <c r="D131" s="300" t="s">
        <v>233</v>
      </c>
      <c r="E131" s="281">
        <v>0</v>
      </c>
      <c r="F131" s="281">
        <f t="shared" si="52"/>
        <v>0</v>
      </c>
      <c r="G131" s="339"/>
      <c r="H131" s="281">
        <v>0</v>
      </c>
      <c r="I131" s="281">
        <f t="shared" si="53"/>
        <v>0</v>
      </c>
      <c r="J131" s="339"/>
      <c r="K131" s="281">
        <v>0</v>
      </c>
      <c r="L131" s="281">
        <f t="shared" si="54"/>
        <v>0</v>
      </c>
      <c r="M131" s="339"/>
      <c r="N131" s="281">
        <v>0</v>
      </c>
      <c r="O131" s="281">
        <f t="shared" si="55"/>
        <v>0</v>
      </c>
      <c r="P131" s="339"/>
    </row>
    <row r="132" spans="1:16" ht="30">
      <c r="A132" s="84"/>
      <c r="B132" s="337"/>
      <c r="C132" s="337" t="s">
        <v>234</v>
      </c>
      <c r="D132" s="300" t="s">
        <v>235</v>
      </c>
      <c r="E132" s="281">
        <v>0</v>
      </c>
      <c r="F132" s="281">
        <f t="shared" si="52"/>
        <v>0</v>
      </c>
      <c r="G132" s="339"/>
      <c r="H132" s="281">
        <v>0</v>
      </c>
      <c r="I132" s="281">
        <f t="shared" si="53"/>
        <v>0</v>
      </c>
      <c r="J132" s="339"/>
      <c r="K132" s="281">
        <v>0</v>
      </c>
      <c r="L132" s="281">
        <f t="shared" si="54"/>
        <v>0</v>
      </c>
      <c r="M132" s="339"/>
      <c r="N132" s="281">
        <v>0</v>
      </c>
      <c r="O132" s="281">
        <f t="shared" si="55"/>
        <v>0</v>
      </c>
      <c r="P132" s="339"/>
    </row>
    <row r="133" spans="1:16">
      <c r="A133" s="45"/>
      <c r="B133" s="337"/>
      <c r="C133" s="337" t="s">
        <v>236</v>
      </c>
      <c r="D133" s="300" t="s">
        <v>237</v>
      </c>
      <c r="E133" s="281">
        <v>0</v>
      </c>
      <c r="F133" s="281">
        <f t="shared" ref="F133:F196" si="88">G133-E133</f>
        <v>0</v>
      </c>
      <c r="G133" s="339"/>
      <c r="H133" s="281">
        <v>0</v>
      </c>
      <c r="I133" s="281">
        <f t="shared" ref="I133:I196" si="89">J133-H133</f>
        <v>0</v>
      </c>
      <c r="J133" s="339"/>
      <c r="K133" s="281">
        <v>0</v>
      </c>
      <c r="L133" s="281">
        <f t="shared" ref="L133:L196" si="90">M133-K133</f>
        <v>0</v>
      </c>
      <c r="M133" s="339"/>
      <c r="N133" s="281">
        <v>0</v>
      </c>
      <c r="O133" s="281">
        <f t="shared" ref="O133:O196" si="91">P133-N133</f>
        <v>0</v>
      </c>
      <c r="P133" s="339"/>
    </row>
    <row r="134" spans="1:16">
      <c r="A134" s="84"/>
      <c r="B134" s="337"/>
      <c r="C134" s="337" t="s">
        <v>238</v>
      </c>
      <c r="D134" s="300" t="s">
        <v>239</v>
      </c>
      <c r="E134" s="281">
        <v>0</v>
      </c>
      <c r="F134" s="281">
        <f t="shared" si="88"/>
        <v>0</v>
      </c>
      <c r="G134" s="339"/>
      <c r="H134" s="281">
        <v>0</v>
      </c>
      <c r="I134" s="281">
        <f t="shared" si="89"/>
        <v>0</v>
      </c>
      <c r="J134" s="339"/>
      <c r="K134" s="281">
        <v>0</v>
      </c>
      <c r="L134" s="281">
        <f t="shared" si="90"/>
        <v>0</v>
      </c>
      <c r="M134" s="339"/>
      <c r="N134" s="281">
        <v>0</v>
      </c>
      <c r="O134" s="281">
        <f t="shared" si="91"/>
        <v>0</v>
      </c>
      <c r="P134" s="339"/>
    </row>
    <row r="135" spans="1:16">
      <c r="A135" s="84"/>
      <c r="B135" s="337"/>
      <c r="C135" s="337" t="s">
        <v>240</v>
      </c>
      <c r="D135" s="300" t="s">
        <v>241</v>
      </c>
      <c r="E135" s="281">
        <v>0</v>
      </c>
      <c r="F135" s="281">
        <f t="shared" si="88"/>
        <v>0</v>
      </c>
      <c r="G135" s="339"/>
      <c r="H135" s="281">
        <v>0</v>
      </c>
      <c r="I135" s="281">
        <f t="shared" si="89"/>
        <v>0</v>
      </c>
      <c r="J135" s="339"/>
      <c r="K135" s="281">
        <v>0</v>
      </c>
      <c r="L135" s="281">
        <f t="shared" si="90"/>
        <v>0</v>
      </c>
      <c r="M135" s="339"/>
      <c r="N135" s="281">
        <v>0</v>
      </c>
      <c r="O135" s="281">
        <f t="shared" si="91"/>
        <v>0</v>
      </c>
      <c r="P135" s="339"/>
    </row>
    <row r="136" spans="1:16">
      <c r="A136" s="13"/>
      <c r="B136" s="337"/>
      <c r="C136" s="337" t="s">
        <v>242</v>
      </c>
      <c r="D136" s="300" t="s">
        <v>243</v>
      </c>
      <c r="E136" s="281">
        <v>0</v>
      </c>
      <c r="F136" s="281">
        <f t="shared" si="88"/>
        <v>0</v>
      </c>
      <c r="G136" s="339"/>
      <c r="H136" s="281">
        <v>0</v>
      </c>
      <c r="I136" s="281">
        <f t="shared" si="89"/>
        <v>0</v>
      </c>
      <c r="J136" s="339"/>
      <c r="K136" s="281">
        <v>0</v>
      </c>
      <c r="L136" s="281">
        <f t="shared" si="90"/>
        <v>0</v>
      </c>
      <c r="M136" s="339"/>
      <c r="N136" s="281">
        <v>0</v>
      </c>
      <c r="O136" s="281">
        <f t="shared" si="91"/>
        <v>0</v>
      </c>
      <c r="P136" s="339"/>
    </row>
    <row r="137" spans="1:16">
      <c r="A137" s="50"/>
      <c r="B137" s="337"/>
      <c r="C137" s="337" t="s">
        <v>244</v>
      </c>
      <c r="D137" s="300" t="s">
        <v>245</v>
      </c>
      <c r="E137" s="281">
        <v>0</v>
      </c>
      <c r="F137" s="281">
        <f t="shared" si="88"/>
        <v>0</v>
      </c>
      <c r="G137" s="339"/>
      <c r="H137" s="281">
        <v>0</v>
      </c>
      <c r="I137" s="281">
        <f t="shared" si="89"/>
        <v>0</v>
      </c>
      <c r="J137" s="339"/>
      <c r="K137" s="281">
        <v>0</v>
      </c>
      <c r="L137" s="281">
        <f t="shared" si="90"/>
        <v>0</v>
      </c>
      <c r="M137" s="339"/>
      <c r="N137" s="281">
        <v>0</v>
      </c>
      <c r="O137" s="281">
        <f t="shared" si="91"/>
        <v>0</v>
      </c>
      <c r="P137" s="339"/>
    </row>
    <row r="138" spans="1:16" ht="30">
      <c r="A138" s="50"/>
      <c r="B138" s="337"/>
      <c r="C138" s="337" t="s">
        <v>246</v>
      </c>
      <c r="D138" s="300" t="s">
        <v>247</v>
      </c>
      <c r="E138" s="281">
        <v>0</v>
      </c>
      <c r="F138" s="281">
        <f t="shared" si="88"/>
        <v>0</v>
      </c>
      <c r="G138" s="339"/>
      <c r="H138" s="281">
        <v>0</v>
      </c>
      <c r="I138" s="281">
        <f t="shared" si="89"/>
        <v>0</v>
      </c>
      <c r="J138" s="339"/>
      <c r="K138" s="281">
        <v>0</v>
      </c>
      <c r="L138" s="281">
        <f t="shared" si="90"/>
        <v>0</v>
      </c>
      <c r="M138" s="339"/>
      <c r="N138" s="281">
        <v>0</v>
      </c>
      <c r="O138" s="281">
        <f t="shared" si="91"/>
        <v>0</v>
      </c>
      <c r="P138" s="339"/>
    </row>
    <row r="139" spans="1:16" ht="30">
      <c r="A139" s="50"/>
      <c r="B139" s="337"/>
      <c r="C139" s="337" t="s">
        <v>248</v>
      </c>
      <c r="D139" s="300" t="s">
        <v>249</v>
      </c>
      <c r="E139" s="281">
        <v>0</v>
      </c>
      <c r="F139" s="281">
        <f t="shared" si="88"/>
        <v>0</v>
      </c>
      <c r="G139" s="339"/>
      <c r="H139" s="281">
        <v>0</v>
      </c>
      <c r="I139" s="281">
        <f t="shared" si="89"/>
        <v>0</v>
      </c>
      <c r="J139" s="339"/>
      <c r="K139" s="281">
        <v>0</v>
      </c>
      <c r="L139" s="281">
        <f t="shared" si="90"/>
        <v>0</v>
      </c>
      <c r="M139" s="339"/>
      <c r="N139" s="281">
        <v>0</v>
      </c>
      <c r="O139" s="281">
        <f t="shared" si="91"/>
        <v>0</v>
      </c>
      <c r="P139" s="339"/>
    </row>
    <row r="140" spans="1:16">
      <c r="A140" s="50"/>
      <c r="B140" s="337"/>
      <c r="C140" s="337" t="s">
        <v>250</v>
      </c>
      <c r="D140" s="300" t="s">
        <v>251</v>
      </c>
      <c r="E140" s="281">
        <v>1000</v>
      </c>
      <c r="F140" s="281">
        <f t="shared" si="88"/>
        <v>0</v>
      </c>
      <c r="G140" s="339">
        <v>1000</v>
      </c>
      <c r="H140" s="281">
        <v>1000</v>
      </c>
      <c r="I140" s="281">
        <f t="shared" si="89"/>
        <v>0</v>
      </c>
      <c r="J140" s="339">
        <v>1000</v>
      </c>
      <c r="K140" s="281">
        <v>1000</v>
      </c>
      <c r="L140" s="281">
        <f t="shared" si="90"/>
        <v>0</v>
      </c>
      <c r="M140" s="339">
        <v>1000</v>
      </c>
      <c r="N140" s="281">
        <v>1000</v>
      </c>
      <c r="O140" s="281">
        <f t="shared" si="91"/>
        <v>0</v>
      </c>
      <c r="P140" s="339">
        <v>1000</v>
      </c>
    </row>
    <row r="141" spans="1:16" ht="42.75">
      <c r="A141" s="50"/>
      <c r="B141" s="337"/>
      <c r="C141" s="337" t="s">
        <v>252</v>
      </c>
      <c r="D141" s="300" t="s">
        <v>253</v>
      </c>
      <c r="E141" s="281">
        <v>1000</v>
      </c>
      <c r="F141" s="281">
        <f t="shared" si="88"/>
        <v>0</v>
      </c>
      <c r="G141" s="339">
        <v>1000</v>
      </c>
      <c r="H141" s="281">
        <v>1000</v>
      </c>
      <c r="I141" s="281">
        <f t="shared" si="89"/>
        <v>1500</v>
      </c>
      <c r="J141" s="339">
        <v>2500</v>
      </c>
      <c r="K141" s="281">
        <v>3000</v>
      </c>
      <c r="L141" s="281">
        <f t="shared" si="90"/>
        <v>0</v>
      </c>
      <c r="M141" s="339">
        <v>3000</v>
      </c>
      <c r="N141" s="281">
        <v>3000</v>
      </c>
      <c r="O141" s="281">
        <f t="shared" si="91"/>
        <v>0</v>
      </c>
      <c r="P141" s="339">
        <v>3000</v>
      </c>
    </row>
    <row r="142" spans="1:16" ht="30">
      <c r="A142" s="50"/>
      <c r="B142" s="330" t="s">
        <v>48</v>
      </c>
      <c r="C142" s="330" t="s">
        <v>254</v>
      </c>
      <c r="D142" s="252" t="s">
        <v>49</v>
      </c>
      <c r="E142" s="253">
        <f>E146+E156+E164+E168+E169</f>
        <v>66580</v>
      </c>
      <c r="F142" s="253">
        <f t="shared" si="88"/>
        <v>4000</v>
      </c>
      <c r="G142" s="253">
        <f>G146+G156+G164+G168+G169</f>
        <v>70580</v>
      </c>
      <c r="H142" s="253">
        <f>H146+H156+H164+H168+H169</f>
        <v>70630</v>
      </c>
      <c r="I142" s="253">
        <f t="shared" si="89"/>
        <v>0</v>
      </c>
      <c r="J142" s="253">
        <f>J146+J156+J164+J168+J169</f>
        <v>70630</v>
      </c>
      <c r="K142" s="253">
        <f>K146+K156+K164+K168+K169</f>
        <v>72680</v>
      </c>
      <c r="L142" s="253">
        <f t="shared" si="90"/>
        <v>0</v>
      </c>
      <c r="M142" s="253">
        <f>M146+M156+M164+M168+M169</f>
        <v>72680</v>
      </c>
      <c r="N142" s="253">
        <f>N146+N156+N164+N168+N169</f>
        <v>72730</v>
      </c>
      <c r="O142" s="253">
        <f t="shared" si="91"/>
        <v>0</v>
      </c>
      <c r="P142" s="253">
        <f>P146+P156+P164+P168+P169</f>
        <v>72730</v>
      </c>
    </row>
    <row r="143" spans="1:16">
      <c r="A143" s="50"/>
      <c r="B143" s="266"/>
      <c r="C143" s="267" t="s">
        <v>354</v>
      </c>
      <c r="D143" s="254" t="s">
        <v>16</v>
      </c>
      <c r="E143" s="358">
        <f>E147+E157+E165</f>
        <v>745</v>
      </c>
      <c r="F143" s="358">
        <f t="shared" si="88"/>
        <v>0</v>
      </c>
      <c r="G143" s="358">
        <f>G147+G157+G165</f>
        <v>745</v>
      </c>
      <c r="H143" s="358">
        <f t="shared" ref="H143:H145" si="92">H147+H157+H165</f>
        <v>745</v>
      </c>
      <c r="I143" s="358">
        <f t="shared" si="89"/>
        <v>0</v>
      </c>
      <c r="J143" s="358">
        <f t="shared" ref="J143:K145" si="93">J147+J157+J165</f>
        <v>745</v>
      </c>
      <c r="K143" s="358">
        <f t="shared" si="93"/>
        <v>745</v>
      </c>
      <c r="L143" s="358">
        <f t="shared" si="90"/>
        <v>0</v>
      </c>
      <c r="M143" s="358">
        <f t="shared" ref="M143:N145" si="94">M147+M157+M165</f>
        <v>745</v>
      </c>
      <c r="N143" s="358">
        <f t="shared" si="94"/>
        <v>745</v>
      </c>
      <c r="O143" s="358">
        <f t="shared" si="91"/>
        <v>0</v>
      </c>
      <c r="P143" s="358">
        <f t="shared" ref="P143:P145" si="95">P147+P157+P165</f>
        <v>745</v>
      </c>
    </row>
    <row r="144" spans="1:16">
      <c r="A144" s="50"/>
      <c r="B144" s="266"/>
      <c r="C144" s="267" t="s">
        <v>354</v>
      </c>
      <c r="D144" s="254" t="s">
        <v>17</v>
      </c>
      <c r="E144" s="358">
        <f t="shared" ref="E144:E145" si="96">E148+E158+E166</f>
        <v>449</v>
      </c>
      <c r="F144" s="358">
        <f t="shared" si="88"/>
        <v>0</v>
      </c>
      <c r="G144" s="358">
        <f t="shared" ref="G144:G145" si="97">G148+G158+G166</f>
        <v>449</v>
      </c>
      <c r="H144" s="358">
        <f t="shared" si="92"/>
        <v>449</v>
      </c>
      <c r="I144" s="358">
        <f t="shared" si="89"/>
        <v>0</v>
      </c>
      <c r="J144" s="358">
        <f t="shared" si="93"/>
        <v>449</v>
      </c>
      <c r="K144" s="358">
        <f t="shared" si="93"/>
        <v>449</v>
      </c>
      <c r="L144" s="358">
        <f t="shared" si="90"/>
        <v>0</v>
      </c>
      <c r="M144" s="358">
        <f t="shared" si="94"/>
        <v>449</v>
      </c>
      <c r="N144" s="358">
        <f t="shared" si="94"/>
        <v>449</v>
      </c>
      <c r="O144" s="358">
        <f t="shared" si="91"/>
        <v>0</v>
      </c>
      <c r="P144" s="358">
        <f t="shared" si="95"/>
        <v>449</v>
      </c>
    </row>
    <row r="145" spans="1:17">
      <c r="A145" s="13"/>
      <c r="B145" s="267"/>
      <c r="C145" s="267" t="s">
        <v>354</v>
      </c>
      <c r="D145" s="254" t="s">
        <v>18</v>
      </c>
      <c r="E145" s="358">
        <f t="shared" si="96"/>
        <v>296</v>
      </c>
      <c r="F145" s="358">
        <f t="shared" si="88"/>
        <v>0</v>
      </c>
      <c r="G145" s="358">
        <f t="shared" si="97"/>
        <v>296</v>
      </c>
      <c r="H145" s="358">
        <f t="shared" si="92"/>
        <v>296</v>
      </c>
      <c r="I145" s="358">
        <f t="shared" si="89"/>
        <v>0</v>
      </c>
      <c r="J145" s="358">
        <f t="shared" si="93"/>
        <v>296</v>
      </c>
      <c r="K145" s="358">
        <f t="shared" si="93"/>
        <v>296</v>
      </c>
      <c r="L145" s="358">
        <f t="shared" si="90"/>
        <v>0</v>
      </c>
      <c r="M145" s="358">
        <f t="shared" si="94"/>
        <v>296</v>
      </c>
      <c r="N145" s="358">
        <f t="shared" si="94"/>
        <v>296</v>
      </c>
      <c r="O145" s="358">
        <f t="shared" si="91"/>
        <v>0</v>
      </c>
      <c r="P145" s="358">
        <f t="shared" si="95"/>
        <v>296</v>
      </c>
    </row>
    <row r="146" spans="1:17" ht="28.5">
      <c r="A146" s="45"/>
      <c r="B146" s="324" t="s">
        <v>255</v>
      </c>
      <c r="C146" s="324" t="s">
        <v>256</v>
      </c>
      <c r="D146" s="282" t="s">
        <v>257</v>
      </c>
      <c r="E146" s="262">
        <f t="shared" ref="E146" si="98">E150+E151+E152+E153+E154+E155</f>
        <v>33180</v>
      </c>
      <c r="F146" s="262">
        <f t="shared" si="88"/>
        <v>1000</v>
      </c>
      <c r="G146" s="262">
        <v>34180</v>
      </c>
      <c r="H146" s="262">
        <v>34180</v>
      </c>
      <c r="I146" s="262">
        <f t="shared" si="89"/>
        <v>0</v>
      </c>
      <c r="J146" s="262">
        <v>34180</v>
      </c>
      <c r="K146" s="262">
        <v>36180</v>
      </c>
      <c r="L146" s="262">
        <f t="shared" si="90"/>
        <v>0</v>
      </c>
      <c r="M146" s="262">
        <v>36180</v>
      </c>
      <c r="N146" s="262">
        <v>36180</v>
      </c>
      <c r="O146" s="262">
        <f t="shared" si="91"/>
        <v>0</v>
      </c>
      <c r="P146" s="262">
        <v>36180</v>
      </c>
    </row>
    <row r="147" spans="1:17">
      <c r="A147" s="84"/>
      <c r="B147" s="255"/>
      <c r="C147" s="255" t="s">
        <v>354</v>
      </c>
      <c r="D147" s="258" t="s">
        <v>16</v>
      </c>
      <c r="E147" s="359">
        <f t="shared" ref="E147" si="99">E148+E149</f>
        <v>251</v>
      </c>
      <c r="F147" s="359">
        <f t="shared" si="88"/>
        <v>0</v>
      </c>
      <c r="G147" s="359">
        <f t="shared" ref="G147:H147" si="100">G148+G149</f>
        <v>251</v>
      </c>
      <c r="H147" s="359">
        <f t="shared" si="100"/>
        <v>251</v>
      </c>
      <c r="I147" s="359">
        <f t="shared" si="89"/>
        <v>0</v>
      </c>
      <c r="J147" s="359">
        <f t="shared" ref="J147:K147" si="101">J148+J149</f>
        <v>251</v>
      </c>
      <c r="K147" s="359">
        <f t="shared" si="101"/>
        <v>251</v>
      </c>
      <c r="L147" s="359">
        <f t="shared" si="90"/>
        <v>0</v>
      </c>
      <c r="M147" s="359">
        <f t="shared" ref="M147:N147" si="102">M148+M149</f>
        <v>251</v>
      </c>
      <c r="N147" s="359">
        <f t="shared" si="102"/>
        <v>251</v>
      </c>
      <c r="O147" s="359">
        <f t="shared" si="91"/>
        <v>0</v>
      </c>
      <c r="P147" s="359">
        <f t="shared" ref="P147" si="103">P148+P149</f>
        <v>251</v>
      </c>
    </row>
    <row r="148" spans="1:17">
      <c r="A148" s="45"/>
      <c r="B148" s="255"/>
      <c r="C148" s="255" t="s">
        <v>354</v>
      </c>
      <c r="D148" s="258" t="s">
        <v>17</v>
      </c>
      <c r="E148" s="359">
        <v>40</v>
      </c>
      <c r="F148" s="359">
        <f t="shared" si="88"/>
        <v>0</v>
      </c>
      <c r="G148" s="359">
        <v>40</v>
      </c>
      <c r="H148" s="359">
        <v>40</v>
      </c>
      <c r="I148" s="359">
        <f t="shared" si="89"/>
        <v>0</v>
      </c>
      <c r="J148" s="359">
        <v>40</v>
      </c>
      <c r="K148" s="359">
        <v>40</v>
      </c>
      <c r="L148" s="359">
        <f t="shared" si="90"/>
        <v>0</v>
      </c>
      <c r="M148" s="359">
        <v>40</v>
      </c>
      <c r="N148" s="359">
        <v>40</v>
      </c>
      <c r="O148" s="359">
        <f t="shared" si="91"/>
        <v>0</v>
      </c>
      <c r="P148" s="359">
        <v>40</v>
      </c>
    </row>
    <row r="149" spans="1:17">
      <c r="A149" s="84"/>
      <c r="B149" s="255"/>
      <c r="C149" s="255" t="s">
        <v>354</v>
      </c>
      <c r="D149" s="258" t="s">
        <v>18</v>
      </c>
      <c r="E149" s="359">
        <v>211</v>
      </c>
      <c r="F149" s="359">
        <f t="shared" si="88"/>
        <v>0</v>
      </c>
      <c r="G149" s="359">
        <v>211</v>
      </c>
      <c r="H149" s="359">
        <v>211</v>
      </c>
      <c r="I149" s="359">
        <f t="shared" si="89"/>
        <v>0</v>
      </c>
      <c r="J149" s="359">
        <v>211</v>
      </c>
      <c r="K149" s="359">
        <v>211</v>
      </c>
      <c r="L149" s="359">
        <f t="shared" si="90"/>
        <v>0</v>
      </c>
      <c r="M149" s="359">
        <v>211</v>
      </c>
      <c r="N149" s="359">
        <v>211</v>
      </c>
      <c r="O149" s="359">
        <f t="shared" si="91"/>
        <v>0</v>
      </c>
      <c r="P149" s="359">
        <v>211</v>
      </c>
    </row>
    <row r="150" spans="1:17" ht="28.5">
      <c r="A150" s="84"/>
      <c r="B150" s="324"/>
      <c r="C150" s="324" t="s">
        <v>258</v>
      </c>
      <c r="D150" s="272" t="s">
        <v>259</v>
      </c>
      <c r="E150" s="271">
        <f>19355-3200+1180</f>
        <v>17335</v>
      </c>
      <c r="F150" s="271">
        <f t="shared" si="88"/>
        <v>0</v>
      </c>
      <c r="G150" s="334">
        <v>17335</v>
      </c>
      <c r="H150" s="271">
        <v>17335</v>
      </c>
      <c r="I150" s="271">
        <f t="shared" si="89"/>
        <v>0</v>
      </c>
      <c r="J150" s="334">
        <v>17335</v>
      </c>
      <c r="K150" s="271">
        <v>19335</v>
      </c>
      <c r="L150" s="271">
        <f t="shared" si="90"/>
        <v>0</v>
      </c>
      <c r="M150" s="334">
        <v>19335</v>
      </c>
      <c r="N150" s="271">
        <v>19335</v>
      </c>
      <c r="O150" s="271">
        <f t="shared" si="91"/>
        <v>0</v>
      </c>
      <c r="P150" s="334">
        <v>19335</v>
      </c>
    </row>
    <row r="151" spans="1:17" ht="42.75">
      <c r="A151" s="84"/>
      <c r="B151" s="324"/>
      <c r="C151" s="324" t="s">
        <v>260</v>
      </c>
      <c r="D151" s="272" t="s">
        <v>261</v>
      </c>
      <c r="E151" s="271">
        <v>4600</v>
      </c>
      <c r="F151" s="271">
        <f t="shared" si="88"/>
        <v>0</v>
      </c>
      <c r="G151" s="334">
        <v>4600</v>
      </c>
      <c r="H151" s="271">
        <v>4600</v>
      </c>
      <c r="I151" s="271">
        <f t="shared" si="89"/>
        <v>0</v>
      </c>
      <c r="J151" s="334">
        <v>4600</v>
      </c>
      <c r="K151" s="271">
        <v>4600</v>
      </c>
      <c r="L151" s="271">
        <f t="shared" si="90"/>
        <v>0</v>
      </c>
      <c r="M151" s="334">
        <v>4600</v>
      </c>
      <c r="N151" s="271">
        <v>4600</v>
      </c>
      <c r="O151" s="271">
        <f t="shared" si="91"/>
        <v>0</v>
      </c>
      <c r="P151" s="334">
        <v>4600</v>
      </c>
    </row>
    <row r="152" spans="1:17">
      <c r="A152" s="84"/>
      <c r="B152" s="324"/>
      <c r="C152" s="324" t="s">
        <v>262</v>
      </c>
      <c r="D152" s="272" t="s">
        <v>263</v>
      </c>
      <c r="E152" s="271">
        <v>105</v>
      </c>
      <c r="F152" s="271">
        <f t="shared" si="88"/>
        <v>0</v>
      </c>
      <c r="G152" s="334">
        <v>105</v>
      </c>
      <c r="H152" s="271">
        <v>105</v>
      </c>
      <c r="I152" s="271">
        <f t="shared" si="89"/>
        <v>0</v>
      </c>
      <c r="J152" s="334">
        <v>105</v>
      </c>
      <c r="K152" s="271">
        <v>105</v>
      </c>
      <c r="L152" s="271">
        <f t="shared" si="90"/>
        <v>0</v>
      </c>
      <c r="M152" s="334">
        <v>105</v>
      </c>
      <c r="N152" s="271">
        <v>105</v>
      </c>
      <c r="O152" s="271">
        <f t="shared" si="91"/>
        <v>0</v>
      </c>
      <c r="P152" s="334">
        <v>105</v>
      </c>
    </row>
    <row r="153" spans="1:17" ht="28.5">
      <c r="A153" s="84"/>
      <c r="B153" s="324"/>
      <c r="C153" s="324" t="s">
        <v>264</v>
      </c>
      <c r="D153" s="272" t="s">
        <v>265</v>
      </c>
      <c r="E153" s="271">
        <v>2230</v>
      </c>
      <c r="F153" s="271">
        <f t="shared" si="88"/>
        <v>1000</v>
      </c>
      <c r="G153" s="334">
        <v>3230</v>
      </c>
      <c r="H153" s="271">
        <v>3230</v>
      </c>
      <c r="I153" s="271">
        <f t="shared" si="89"/>
        <v>0</v>
      </c>
      <c r="J153" s="334">
        <v>3230</v>
      </c>
      <c r="K153" s="271">
        <v>3230</v>
      </c>
      <c r="L153" s="271">
        <f t="shared" si="90"/>
        <v>0</v>
      </c>
      <c r="M153" s="334">
        <v>3230</v>
      </c>
      <c r="N153" s="271">
        <v>3230</v>
      </c>
      <c r="O153" s="271">
        <f t="shared" si="91"/>
        <v>0</v>
      </c>
      <c r="P153" s="334">
        <v>3230</v>
      </c>
    </row>
    <row r="154" spans="1:17" ht="28.5">
      <c r="A154" s="84"/>
      <c r="B154" s="324"/>
      <c r="C154" s="324" t="s">
        <v>266</v>
      </c>
      <c r="D154" s="272" t="s">
        <v>267</v>
      </c>
      <c r="E154" s="271">
        <v>7730</v>
      </c>
      <c r="F154" s="271">
        <f t="shared" si="88"/>
        <v>0</v>
      </c>
      <c r="G154" s="334">
        <v>7730</v>
      </c>
      <c r="H154" s="271">
        <v>7730</v>
      </c>
      <c r="I154" s="271">
        <f t="shared" si="89"/>
        <v>0</v>
      </c>
      <c r="J154" s="334">
        <v>7730</v>
      </c>
      <c r="K154" s="271">
        <v>7730</v>
      </c>
      <c r="L154" s="271">
        <f t="shared" si="90"/>
        <v>0</v>
      </c>
      <c r="M154" s="334">
        <v>7730</v>
      </c>
      <c r="N154" s="271">
        <v>7730</v>
      </c>
      <c r="O154" s="271">
        <f t="shared" si="91"/>
        <v>0</v>
      </c>
      <c r="P154" s="334">
        <v>7730</v>
      </c>
    </row>
    <row r="155" spans="1:17">
      <c r="A155" s="84"/>
      <c r="B155" s="324"/>
      <c r="C155" s="324" t="s">
        <v>268</v>
      </c>
      <c r="D155" s="272" t="s">
        <v>193</v>
      </c>
      <c r="E155" s="271">
        <v>1180</v>
      </c>
      <c r="F155" s="271">
        <f t="shared" si="88"/>
        <v>0</v>
      </c>
      <c r="G155" s="334">
        <v>1180</v>
      </c>
      <c r="H155" s="271">
        <v>1180</v>
      </c>
      <c r="I155" s="271">
        <f t="shared" si="89"/>
        <v>0</v>
      </c>
      <c r="J155" s="334">
        <v>1180</v>
      </c>
      <c r="K155" s="271">
        <v>1180</v>
      </c>
      <c r="L155" s="271">
        <f t="shared" si="90"/>
        <v>0</v>
      </c>
      <c r="M155" s="334">
        <v>1180</v>
      </c>
      <c r="N155" s="271">
        <v>1180</v>
      </c>
      <c r="O155" s="271">
        <f t="shared" si="91"/>
        <v>0</v>
      </c>
      <c r="P155" s="334">
        <v>1180</v>
      </c>
    </row>
    <row r="156" spans="1:17">
      <c r="A156" s="84"/>
      <c r="B156" s="324" t="s">
        <v>269</v>
      </c>
      <c r="C156" s="324" t="s">
        <v>270</v>
      </c>
      <c r="D156" s="259" t="s">
        <v>271</v>
      </c>
      <c r="E156" s="262">
        <f t="shared" ref="E156" si="104">E160+E161+E162+E163</f>
        <v>5250</v>
      </c>
      <c r="F156" s="262">
        <f t="shared" si="88"/>
        <v>0</v>
      </c>
      <c r="G156" s="262">
        <v>5250</v>
      </c>
      <c r="H156" s="262">
        <v>5300</v>
      </c>
      <c r="I156" s="262">
        <f t="shared" si="89"/>
        <v>0</v>
      </c>
      <c r="J156" s="262">
        <v>5300</v>
      </c>
      <c r="K156" s="262">
        <v>5350</v>
      </c>
      <c r="L156" s="262">
        <f t="shared" si="90"/>
        <v>0</v>
      </c>
      <c r="M156" s="262">
        <v>5350</v>
      </c>
      <c r="N156" s="262">
        <v>5400</v>
      </c>
      <c r="O156" s="262">
        <f t="shared" si="91"/>
        <v>0</v>
      </c>
      <c r="P156" s="262">
        <v>5400</v>
      </c>
    </row>
    <row r="157" spans="1:17">
      <c r="A157" s="84"/>
      <c r="B157" s="255"/>
      <c r="C157" s="255" t="s">
        <v>354</v>
      </c>
      <c r="D157" s="258" t="s">
        <v>16</v>
      </c>
      <c r="E157" s="359">
        <f t="shared" ref="E157" si="105">E158+E159</f>
        <v>455</v>
      </c>
      <c r="F157" s="359">
        <f t="shared" si="88"/>
        <v>0</v>
      </c>
      <c r="G157" s="359">
        <f t="shared" ref="G157:H157" si="106">G158+G159</f>
        <v>455</v>
      </c>
      <c r="H157" s="359">
        <f t="shared" si="106"/>
        <v>455</v>
      </c>
      <c r="I157" s="359">
        <f t="shared" si="89"/>
        <v>0</v>
      </c>
      <c r="J157" s="359">
        <f t="shared" ref="J157:K157" si="107">J158+J159</f>
        <v>455</v>
      </c>
      <c r="K157" s="359">
        <f t="shared" si="107"/>
        <v>455</v>
      </c>
      <c r="L157" s="359">
        <f t="shared" si="90"/>
        <v>0</v>
      </c>
      <c r="M157" s="359">
        <f t="shared" ref="M157:N157" si="108">M158+M159</f>
        <v>455</v>
      </c>
      <c r="N157" s="359">
        <f t="shared" si="108"/>
        <v>455</v>
      </c>
      <c r="O157" s="359">
        <f t="shared" si="91"/>
        <v>0</v>
      </c>
      <c r="P157" s="359">
        <f t="shared" ref="P157" si="109">P158+P159</f>
        <v>455</v>
      </c>
    </row>
    <row r="158" spans="1:17">
      <c r="A158" s="13"/>
      <c r="B158" s="255"/>
      <c r="C158" s="255" t="s">
        <v>354</v>
      </c>
      <c r="D158" s="258" t="s">
        <v>17</v>
      </c>
      <c r="E158" s="359">
        <v>373</v>
      </c>
      <c r="F158" s="359">
        <f t="shared" si="88"/>
        <v>0</v>
      </c>
      <c r="G158" s="359">
        <v>373</v>
      </c>
      <c r="H158" s="359">
        <v>373</v>
      </c>
      <c r="I158" s="359">
        <f t="shared" si="89"/>
        <v>0</v>
      </c>
      <c r="J158" s="359">
        <v>373</v>
      </c>
      <c r="K158" s="359">
        <v>373</v>
      </c>
      <c r="L158" s="359">
        <f t="shared" si="90"/>
        <v>0</v>
      </c>
      <c r="M158" s="359">
        <v>373</v>
      </c>
      <c r="N158" s="359">
        <v>373</v>
      </c>
      <c r="O158" s="359">
        <f t="shared" si="91"/>
        <v>0</v>
      </c>
      <c r="P158" s="359">
        <v>373</v>
      </c>
      <c r="Q158" s="229"/>
    </row>
    <row r="159" spans="1:17">
      <c r="A159" s="45"/>
      <c r="B159" s="255"/>
      <c r="C159" s="255" t="s">
        <v>354</v>
      </c>
      <c r="D159" s="258" t="s">
        <v>18</v>
      </c>
      <c r="E159" s="359">
        <v>82</v>
      </c>
      <c r="F159" s="359">
        <f t="shared" si="88"/>
        <v>0</v>
      </c>
      <c r="G159" s="359">
        <v>82</v>
      </c>
      <c r="H159" s="359">
        <v>82</v>
      </c>
      <c r="I159" s="359">
        <f t="shared" si="89"/>
        <v>0</v>
      </c>
      <c r="J159" s="359">
        <v>82</v>
      </c>
      <c r="K159" s="359">
        <v>82</v>
      </c>
      <c r="L159" s="359">
        <f t="shared" si="90"/>
        <v>0</v>
      </c>
      <c r="M159" s="359">
        <v>82</v>
      </c>
      <c r="N159" s="359">
        <v>82</v>
      </c>
      <c r="O159" s="359">
        <f t="shared" si="91"/>
        <v>0</v>
      </c>
      <c r="P159" s="359">
        <v>82</v>
      </c>
    </row>
    <row r="160" spans="1:17" ht="28.5">
      <c r="A160" s="45"/>
      <c r="B160" s="324"/>
      <c r="C160" s="324" t="s">
        <v>272</v>
      </c>
      <c r="D160" s="294" t="s">
        <v>273</v>
      </c>
      <c r="E160" s="271">
        <v>1650</v>
      </c>
      <c r="F160" s="271">
        <f t="shared" si="88"/>
        <v>0</v>
      </c>
      <c r="G160" s="334">
        <v>1650</v>
      </c>
      <c r="H160" s="271">
        <v>1650</v>
      </c>
      <c r="I160" s="271">
        <f t="shared" si="89"/>
        <v>0</v>
      </c>
      <c r="J160" s="334">
        <v>1650</v>
      </c>
      <c r="K160" s="271">
        <v>1650</v>
      </c>
      <c r="L160" s="271">
        <f t="shared" si="90"/>
        <v>0</v>
      </c>
      <c r="M160" s="334">
        <v>1650</v>
      </c>
      <c r="N160" s="271">
        <v>1700</v>
      </c>
      <c r="O160" s="271">
        <f t="shared" si="91"/>
        <v>0</v>
      </c>
      <c r="P160" s="334">
        <v>1700</v>
      </c>
    </row>
    <row r="161" spans="1:16" ht="28.5">
      <c r="A161" s="81"/>
      <c r="B161" s="324"/>
      <c r="C161" s="324" t="s">
        <v>274</v>
      </c>
      <c r="D161" s="294" t="s">
        <v>275</v>
      </c>
      <c r="E161" s="271">
        <v>1900</v>
      </c>
      <c r="F161" s="271">
        <f t="shared" si="88"/>
        <v>0</v>
      </c>
      <c r="G161" s="334">
        <v>1900</v>
      </c>
      <c r="H161" s="271">
        <v>1950</v>
      </c>
      <c r="I161" s="271">
        <f t="shared" si="89"/>
        <v>0</v>
      </c>
      <c r="J161" s="334">
        <v>1950</v>
      </c>
      <c r="K161" s="271">
        <v>1950</v>
      </c>
      <c r="L161" s="271">
        <f t="shared" si="90"/>
        <v>0</v>
      </c>
      <c r="M161" s="334">
        <v>1950</v>
      </c>
      <c r="N161" s="271">
        <v>1950</v>
      </c>
      <c r="O161" s="271">
        <f t="shared" si="91"/>
        <v>0</v>
      </c>
      <c r="P161" s="334">
        <v>1950</v>
      </c>
    </row>
    <row r="162" spans="1:16" ht="28.5">
      <c r="A162" s="45"/>
      <c r="B162" s="324"/>
      <c r="C162" s="324" t="s">
        <v>276</v>
      </c>
      <c r="D162" s="294" t="s">
        <v>277</v>
      </c>
      <c r="E162" s="271">
        <v>700</v>
      </c>
      <c r="F162" s="271">
        <f t="shared" si="88"/>
        <v>0</v>
      </c>
      <c r="G162" s="334">
        <v>700</v>
      </c>
      <c r="H162" s="271">
        <v>700</v>
      </c>
      <c r="I162" s="271">
        <f t="shared" si="89"/>
        <v>0</v>
      </c>
      <c r="J162" s="334">
        <v>700</v>
      </c>
      <c r="K162" s="271">
        <v>750</v>
      </c>
      <c r="L162" s="271">
        <f t="shared" si="90"/>
        <v>0</v>
      </c>
      <c r="M162" s="334">
        <v>750</v>
      </c>
      <c r="N162" s="271">
        <v>750</v>
      </c>
      <c r="O162" s="271">
        <f t="shared" si="91"/>
        <v>0</v>
      </c>
      <c r="P162" s="334">
        <v>750</v>
      </c>
    </row>
    <row r="163" spans="1:16" ht="28.5">
      <c r="A163" s="84"/>
      <c r="B163" s="324"/>
      <c r="C163" s="324" t="s">
        <v>278</v>
      </c>
      <c r="D163" s="294" t="s">
        <v>279</v>
      </c>
      <c r="E163" s="271">
        <v>1000</v>
      </c>
      <c r="F163" s="271">
        <f t="shared" si="88"/>
        <v>0</v>
      </c>
      <c r="G163" s="334">
        <v>1000</v>
      </c>
      <c r="H163" s="271">
        <v>1000</v>
      </c>
      <c r="I163" s="271">
        <f t="shared" si="89"/>
        <v>0</v>
      </c>
      <c r="J163" s="334">
        <v>1000</v>
      </c>
      <c r="K163" s="271">
        <v>1000</v>
      </c>
      <c r="L163" s="271">
        <f t="shared" si="90"/>
        <v>0</v>
      </c>
      <c r="M163" s="334">
        <v>1000</v>
      </c>
      <c r="N163" s="271">
        <v>1000</v>
      </c>
      <c r="O163" s="271">
        <f t="shared" si="91"/>
        <v>0</v>
      </c>
      <c r="P163" s="334">
        <v>1000</v>
      </c>
    </row>
    <row r="164" spans="1:16" ht="28.5">
      <c r="A164" s="84"/>
      <c r="B164" s="324" t="s">
        <v>280</v>
      </c>
      <c r="C164" s="324" t="s">
        <v>281</v>
      </c>
      <c r="D164" s="259" t="s">
        <v>282</v>
      </c>
      <c r="E164" s="257">
        <v>1100</v>
      </c>
      <c r="F164" s="257">
        <f t="shared" si="88"/>
        <v>0</v>
      </c>
      <c r="G164" s="325">
        <v>1100</v>
      </c>
      <c r="H164" s="257">
        <v>1100</v>
      </c>
      <c r="I164" s="257">
        <f t="shared" si="89"/>
        <v>0</v>
      </c>
      <c r="J164" s="325">
        <v>1100</v>
      </c>
      <c r="K164" s="257">
        <v>1100</v>
      </c>
      <c r="L164" s="257">
        <f t="shared" si="90"/>
        <v>0</v>
      </c>
      <c r="M164" s="325">
        <v>1100</v>
      </c>
      <c r="N164" s="257">
        <v>1100</v>
      </c>
      <c r="O164" s="257">
        <f t="shared" si="91"/>
        <v>0</v>
      </c>
      <c r="P164" s="325">
        <v>1100</v>
      </c>
    </row>
    <row r="165" spans="1:16">
      <c r="A165" s="84"/>
      <c r="B165" s="255"/>
      <c r="C165" s="264" t="s">
        <v>354</v>
      </c>
      <c r="D165" s="258" t="s">
        <v>16</v>
      </c>
      <c r="E165" s="359">
        <f>E166+E167</f>
        <v>39</v>
      </c>
      <c r="F165" s="359">
        <f t="shared" si="88"/>
        <v>0</v>
      </c>
      <c r="G165" s="359">
        <f>G166+G167</f>
        <v>39</v>
      </c>
      <c r="H165" s="359">
        <f t="shared" ref="H165" si="110">H166+H167</f>
        <v>39</v>
      </c>
      <c r="I165" s="359">
        <f t="shared" si="89"/>
        <v>0</v>
      </c>
      <c r="J165" s="359">
        <f t="shared" ref="J165:K165" si="111">J166+J167</f>
        <v>39</v>
      </c>
      <c r="K165" s="359">
        <f t="shared" si="111"/>
        <v>39</v>
      </c>
      <c r="L165" s="359">
        <f t="shared" si="90"/>
        <v>0</v>
      </c>
      <c r="M165" s="359">
        <f t="shared" ref="M165:N165" si="112">M166+M167</f>
        <v>39</v>
      </c>
      <c r="N165" s="359">
        <f t="shared" si="112"/>
        <v>39</v>
      </c>
      <c r="O165" s="359">
        <f t="shared" si="91"/>
        <v>0</v>
      </c>
      <c r="P165" s="359">
        <f t="shared" ref="P165" si="113">P166+P167</f>
        <v>39</v>
      </c>
    </row>
    <row r="166" spans="1:16">
      <c r="A166" s="84"/>
      <c r="B166" s="255"/>
      <c r="C166" s="264" t="s">
        <v>354</v>
      </c>
      <c r="D166" s="258" t="s">
        <v>17</v>
      </c>
      <c r="E166" s="359">
        <v>36</v>
      </c>
      <c r="F166" s="359">
        <f t="shared" si="88"/>
        <v>0</v>
      </c>
      <c r="G166" s="359">
        <v>36</v>
      </c>
      <c r="H166" s="359">
        <v>36</v>
      </c>
      <c r="I166" s="359">
        <f t="shared" si="89"/>
        <v>0</v>
      </c>
      <c r="J166" s="359">
        <v>36</v>
      </c>
      <c r="K166" s="359">
        <v>36</v>
      </c>
      <c r="L166" s="359">
        <f t="shared" si="90"/>
        <v>0</v>
      </c>
      <c r="M166" s="359">
        <v>36</v>
      </c>
      <c r="N166" s="359">
        <v>36</v>
      </c>
      <c r="O166" s="359">
        <f t="shared" si="91"/>
        <v>0</v>
      </c>
      <c r="P166" s="359">
        <v>36</v>
      </c>
    </row>
    <row r="167" spans="1:16">
      <c r="A167" s="13"/>
      <c r="B167" s="264"/>
      <c r="C167" s="264" t="s">
        <v>354</v>
      </c>
      <c r="D167" s="258" t="s">
        <v>18</v>
      </c>
      <c r="E167" s="359">
        <v>3</v>
      </c>
      <c r="F167" s="359">
        <f t="shared" si="88"/>
        <v>0</v>
      </c>
      <c r="G167" s="359">
        <v>3</v>
      </c>
      <c r="H167" s="359">
        <v>3</v>
      </c>
      <c r="I167" s="359">
        <f t="shared" si="89"/>
        <v>0</v>
      </c>
      <c r="J167" s="359">
        <v>3</v>
      </c>
      <c r="K167" s="359">
        <v>3</v>
      </c>
      <c r="L167" s="359">
        <f t="shared" si="90"/>
        <v>0</v>
      </c>
      <c r="M167" s="359">
        <v>3</v>
      </c>
      <c r="N167" s="359">
        <v>3</v>
      </c>
      <c r="O167" s="359">
        <f t="shared" si="91"/>
        <v>0</v>
      </c>
      <c r="P167" s="359">
        <v>3</v>
      </c>
    </row>
    <row r="168" spans="1:16">
      <c r="A168" s="13"/>
      <c r="B168" s="324" t="s">
        <v>283</v>
      </c>
      <c r="C168" s="324" t="s">
        <v>284</v>
      </c>
      <c r="D168" s="259" t="s">
        <v>285</v>
      </c>
      <c r="E168" s="262">
        <v>26650</v>
      </c>
      <c r="F168" s="262">
        <f t="shared" si="88"/>
        <v>3000</v>
      </c>
      <c r="G168" s="328">
        <v>29650</v>
      </c>
      <c r="H168" s="262">
        <v>29650</v>
      </c>
      <c r="I168" s="262">
        <f t="shared" si="89"/>
        <v>0</v>
      </c>
      <c r="J168" s="328">
        <v>29650</v>
      </c>
      <c r="K168" s="262">
        <v>29650</v>
      </c>
      <c r="L168" s="262">
        <f t="shared" si="90"/>
        <v>0</v>
      </c>
      <c r="M168" s="328">
        <v>29650</v>
      </c>
      <c r="N168" s="262">
        <v>29650</v>
      </c>
      <c r="O168" s="262">
        <f t="shared" si="91"/>
        <v>0</v>
      </c>
      <c r="P168" s="328">
        <v>29650</v>
      </c>
    </row>
    <row r="169" spans="1:16">
      <c r="A169" s="1"/>
      <c r="B169" s="324" t="s">
        <v>286</v>
      </c>
      <c r="C169" s="324" t="s">
        <v>287</v>
      </c>
      <c r="D169" s="259" t="s">
        <v>263</v>
      </c>
      <c r="E169" s="262">
        <v>400</v>
      </c>
      <c r="F169" s="262">
        <f t="shared" si="88"/>
        <v>0</v>
      </c>
      <c r="G169" s="328">
        <v>400</v>
      </c>
      <c r="H169" s="262">
        <v>400</v>
      </c>
      <c r="I169" s="262">
        <f t="shared" si="89"/>
        <v>0</v>
      </c>
      <c r="J169" s="328">
        <v>400</v>
      </c>
      <c r="K169" s="262">
        <v>400</v>
      </c>
      <c r="L169" s="262">
        <f t="shared" si="90"/>
        <v>0</v>
      </c>
      <c r="M169" s="328">
        <v>400</v>
      </c>
      <c r="N169" s="262">
        <v>400</v>
      </c>
      <c r="O169" s="262">
        <f t="shared" si="91"/>
        <v>0</v>
      </c>
      <c r="P169" s="328">
        <v>400</v>
      </c>
    </row>
    <row r="170" spans="1:16">
      <c r="B170" s="330" t="s">
        <v>50</v>
      </c>
      <c r="C170" s="330" t="s">
        <v>288</v>
      </c>
      <c r="D170" s="252" t="s">
        <v>51</v>
      </c>
      <c r="E170" s="253">
        <f t="shared" ref="E170" si="114">E171+E177+E178</f>
        <v>5200</v>
      </c>
      <c r="F170" s="253">
        <f t="shared" si="88"/>
        <v>0</v>
      </c>
      <c r="G170" s="253">
        <v>5200</v>
      </c>
      <c r="H170" s="253">
        <f t="shared" ref="H170" si="115">H171+H177+H178</f>
        <v>5200</v>
      </c>
      <c r="I170" s="253">
        <f t="shared" si="89"/>
        <v>0</v>
      </c>
      <c r="J170" s="253">
        <v>5200</v>
      </c>
      <c r="K170" s="253">
        <f t="shared" ref="K170" si="116">K171+K177+K178</f>
        <v>5200</v>
      </c>
      <c r="L170" s="253">
        <f t="shared" si="90"/>
        <v>0</v>
      </c>
      <c r="M170" s="253">
        <v>5200</v>
      </c>
      <c r="N170" s="253">
        <f t="shared" ref="N170" si="117">N171+N177+N178</f>
        <v>5200</v>
      </c>
      <c r="O170" s="253">
        <f t="shared" si="91"/>
        <v>0</v>
      </c>
      <c r="P170" s="253">
        <v>5200</v>
      </c>
    </row>
    <row r="171" spans="1:16">
      <c r="B171" s="324" t="s">
        <v>289</v>
      </c>
      <c r="C171" s="324" t="s">
        <v>290</v>
      </c>
      <c r="D171" s="259" t="s">
        <v>291</v>
      </c>
      <c r="E171" s="262">
        <v>1850</v>
      </c>
      <c r="F171" s="262">
        <f t="shared" si="88"/>
        <v>0</v>
      </c>
      <c r="G171" s="262">
        <v>1850</v>
      </c>
      <c r="H171" s="262">
        <v>1850</v>
      </c>
      <c r="I171" s="262">
        <f t="shared" si="89"/>
        <v>0</v>
      </c>
      <c r="J171" s="262">
        <v>1850</v>
      </c>
      <c r="K171" s="262">
        <v>1850</v>
      </c>
      <c r="L171" s="262">
        <f t="shared" si="90"/>
        <v>0</v>
      </c>
      <c r="M171" s="262">
        <v>1850</v>
      </c>
      <c r="N171" s="262">
        <v>1850</v>
      </c>
      <c r="O171" s="262">
        <f t="shared" si="91"/>
        <v>0</v>
      </c>
      <c r="P171" s="262">
        <v>1850</v>
      </c>
    </row>
    <row r="172" spans="1:16">
      <c r="B172" s="324"/>
      <c r="C172" s="324" t="s">
        <v>292</v>
      </c>
      <c r="D172" s="270" t="s">
        <v>293</v>
      </c>
      <c r="E172" s="271">
        <v>750</v>
      </c>
      <c r="F172" s="271">
        <f t="shared" si="88"/>
        <v>0</v>
      </c>
      <c r="G172" s="334">
        <v>750</v>
      </c>
      <c r="H172" s="271">
        <v>750</v>
      </c>
      <c r="I172" s="271">
        <f t="shared" si="89"/>
        <v>0</v>
      </c>
      <c r="J172" s="334">
        <v>750</v>
      </c>
      <c r="K172" s="271">
        <v>750</v>
      </c>
      <c r="L172" s="271">
        <f t="shared" si="90"/>
        <v>0</v>
      </c>
      <c r="M172" s="334">
        <v>750</v>
      </c>
      <c r="N172" s="271">
        <v>750</v>
      </c>
      <c r="O172" s="271">
        <f t="shared" si="91"/>
        <v>0</v>
      </c>
      <c r="P172" s="334">
        <v>750</v>
      </c>
    </row>
    <row r="173" spans="1:16" ht="42.75">
      <c r="B173" s="324"/>
      <c r="C173" s="324" t="s">
        <v>294</v>
      </c>
      <c r="D173" s="270" t="s">
        <v>295</v>
      </c>
      <c r="E173" s="271">
        <v>155</v>
      </c>
      <c r="F173" s="271">
        <f t="shared" si="88"/>
        <v>0</v>
      </c>
      <c r="G173" s="334">
        <v>155</v>
      </c>
      <c r="H173" s="271">
        <v>155</v>
      </c>
      <c r="I173" s="271">
        <f t="shared" si="89"/>
        <v>0</v>
      </c>
      <c r="J173" s="334">
        <v>155</v>
      </c>
      <c r="K173" s="271">
        <v>155</v>
      </c>
      <c r="L173" s="271">
        <f t="shared" si="90"/>
        <v>0</v>
      </c>
      <c r="M173" s="334">
        <v>155</v>
      </c>
      <c r="N173" s="271">
        <v>155</v>
      </c>
      <c r="O173" s="271">
        <f t="shared" si="91"/>
        <v>0</v>
      </c>
      <c r="P173" s="334">
        <v>155</v>
      </c>
    </row>
    <row r="174" spans="1:16" ht="28.5">
      <c r="B174" s="324"/>
      <c r="C174" s="324" t="s">
        <v>296</v>
      </c>
      <c r="D174" s="270" t="s">
        <v>297</v>
      </c>
      <c r="E174" s="271">
        <v>370</v>
      </c>
      <c r="F174" s="271">
        <f t="shared" si="88"/>
        <v>0</v>
      </c>
      <c r="G174" s="334">
        <v>370</v>
      </c>
      <c r="H174" s="271">
        <v>370</v>
      </c>
      <c r="I174" s="271">
        <f t="shared" si="89"/>
        <v>0</v>
      </c>
      <c r="J174" s="334">
        <v>370</v>
      </c>
      <c r="K174" s="271">
        <v>370</v>
      </c>
      <c r="L174" s="271">
        <f t="shared" si="90"/>
        <v>0</v>
      </c>
      <c r="M174" s="334">
        <v>370</v>
      </c>
      <c r="N174" s="271">
        <v>370</v>
      </c>
      <c r="O174" s="271">
        <f t="shared" si="91"/>
        <v>0</v>
      </c>
      <c r="P174" s="334">
        <v>370</v>
      </c>
    </row>
    <row r="175" spans="1:16" ht="28.5">
      <c r="B175" s="324"/>
      <c r="C175" s="324" t="s">
        <v>298</v>
      </c>
      <c r="D175" s="270" t="s">
        <v>299</v>
      </c>
      <c r="E175" s="271">
        <v>245</v>
      </c>
      <c r="F175" s="271">
        <f t="shared" si="88"/>
        <v>0</v>
      </c>
      <c r="G175" s="334">
        <v>245</v>
      </c>
      <c r="H175" s="271">
        <v>245</v>
      </c>
      <c r="I175" s="271">
        <f t="shared" si="89"/>
        <v>0</v>
      </c>
      <c r="J175" s="334">
        <v>245</v>
      </c>
      <c r="K175" s="271">
        <v>245</v>
      </c>
      <c r="L175" s="271">
        <f t="shared" si="90"/>
        <v>0</v>
      </c>
      <c r="M175" s="334">
        <v>245</v>
      </c>
      <c r="N175" s="271">
        <v>245</v>
      </c>
      <c r="O175" s="271">
        <f t="shared" si="91"/>
        <v>0</v>
      </c>
      <c r="P175" s="334">
        <v>245</v>
      </c>
    </row>
    <row r="176" spans="1:16" ht="28.5">
      <c r="B176" s="324"/>
      <c r="C176" s="324" t="s">
        <v>300</v>
      </c>
      <c r="D176" s="270" t="s">
        <v>301</v>
      </c>
      <c r="E176" s="271">
        <v>330</v>
      </c>
      <c r="F176" s="271">
        <f t="shared" si="88"/>
        <v>0</v>
      </c>
      <c r="G176" s="334">
        <v>330</v>
      </c>
      <c r="H176" s="271">
        <v>330</v>
      </c>
      <c r="I176" s="271">
        <f t="shared" si="89"/>
        <v>0</v>
      </c>
      <c r="J176" s="334">
        <v>330</v>
      </c>
      <c r="K176" s="271">
        <v>330</v>
      </c>
      <c r="L176" s="271">
        <f t="shared" si="90"/>
        <v>0</v>
      </c>
      <c r="M176" s="334">
        <v>330</v>
      </c>
      <c r="N176" s="271">
        <v>330</v>
      </c>
      <c r="O176" s="271">
        <f t="shared" si="91"/>
        <v>0</v>
      </c>
      <c r="P176" s="334">
        <v>330</v>
      </c>
    </row>
    <row r="177" spans="2:16" ht="42.75">
      <c r="B177" s="324" t="s">
        <v>302</v>
      </c>
      <c r="C177" s="324" t="s">
        <v>303</v>
      </c>
      <c r="D177" s="259" t="s">
        <v>304</v>
      </c>
      <c r="E177" s="262">
        <v>3050</v>
      </c>
      <c r="F177" s="262">
        <f t="shared" si="88"/>
        <v>0</v>
      </c>
      <c r="G177" s="328">
        <v>3050</v>
      </c>
      <c r="H177" s="262">
        <v>3050</v>
      </c>
      <c r="I177" s="262">
        <f t="shared" si="89"/>
        <v>0</v>
      </c>
      <c r="J177" s="328">
        <v>3050</v>
      </c>
      <c r="K177" s="262">
        <v>3050</v>
      </c>
      <c r="L177" s="262">
        <f t="shared" si="90"/>
        <v>0</v>
      </c>
      <c r="M177" s="328">
        <v>3050</v>
      </c>
      <c r="N177" s="262">
        <v>3050</v>
      </c>
      <c r="O177" s="262">
        <f t="shared" si="91"/>
        <v>0</v>
      </c>
      <c r="P177" s="328">
        <v>3050</v>
      </c>
    </row>
    <row r="178" spans="2:16" ht="28.5">
      <c r="B178" s="324" t="s">
        <v>305</v>
      </c>
      <c r="C178" s="324" t="s">
        <v>306</v>
      </c>
      <c r="D178" s="259" t="s">
        <v>307</v>
      </c>
      <c r="E178" s="262">
        <v>300</v>
      </c>
      <c r="F178" s="262">
        <f t="shared" si="88"/>
        <v>0</v>
      </c>
      <c r="G178" s="328">
        <v>300</v>
      </c>
      <c r="H178" s="262">
        <v>300</v>
      </c>
      <c r="I178" s="262">
        <f t="shared" si="89"/>
        <v>0</v>
      </c>
      <c r="J178" s="328">
        <v>300</v>
      </c>
      <c r="K178" s="262">
        <v>300</v>
      </c>
      <c r="L178" s="262">
        <f t="shared" si="90"/>
        <v>0</v>
      </c>
      <c r="M178" s="328">
        <v>300</v>
      </c>
      <c r="N178" s="262">
        <v>300</v>
      </c>
      <c r="O178" s="262">
        <f t="shared" si="91"/>
        <v>0</v>
      </c>
      <c r="P178" s="328">
        <v>300</v>
      </c>
    </row>
    <row r="179" spans="2:16" ht="45">
      <c r="B179" s="330" t="s">
        <v>52</v>
      </c>
      <c r="C179" s="330" t="s">
        <v>308</v>
      </c>
      <c r="D179" s="252" t="s">
        <v>309</v>
      </c>
      <c r="E179" s="253">
        <f>E183+E190</f>
        <v>120077</v>
      </c>
      <c r="F179" s="253">
        <f t="shared" si="88"/>
        <v>47316</v>
      </c>
      <c r="G179" s="253">
        <f>G183+G190</f>
        <v>167393</v>
      </c>
      <c r="H179" s="253">
        <f>H183+H190</f>
        <v>184127</v>
      </c>
      <c r="I179" s="253">
        <f t="shared" si="89"/>
        <v>-1335</v>
      </c>
      <c r="J179" s="253">
        <f>J183+J190</f>
        <v>182792</v>
      </c>
      <c r="K179" s="253">
        <f>K183+K190</f>
        <v>232030</v>
      </c>
      <c r="L179" s="253">
        <f t="shared" si="90"/>
        <v>-1335</v>
      </c>
      <c r="M179" s="253">
        <f>M183+M190</f>
        <v>230695</v>
      </c>
      <c r="N179" s="253">
        <f>N183+N190</f>
        <v>209285</v>
      </c>
      <c r="O179" s="253">
        <f t="shared" si="91"/>
        <v>-1335</v>
      </c>
      <c r="P179" s="253">
        <f>P183+P190</f>
        <v>207950</v>
      </c>
    </row>
    <row r="180" spans="2:16">
      <c r="B180" s="266"/>
      <c r="C180" s="267" t="s">
        <v>354</v>
      </c>
      <c r="D180" s="254" t="s">
        <v>16</v>
      </c>
      <c r="E180" s="358">
        <f>E184</f>
        <v>394</v>
      </c>
      <c r="F180" s="358">
        <f t="shared" si="88"/>
        <v>0</v>
      </c>
      <c r="G180" s="358">
        <f>G184</f>
        <v>394</v>
      </c>
      <c r="H180" s="358">
        <f t="shared" ref="H180:H182" si="118">H184</f>
        <v>394</v>
      </c>
      <c r="I180" s="358">
        <f t="shared" si="89"/>
        <v>0</v>
      </c>
      <c r="J180" s="358">
        <f t="shared" ref="J180:K182" si="119">J184</f>
        <v>394</v>
      </c>
      <c r="K180" s="358">
        <f t="shared" si="119"/>
        <v>394</v>
      </c>
      <c r="L180" s="358">
        <f t="shared" si="90"/>
        <v>0</v>
      </c>
      <c r="M180" s="358">
        <f t="shared" ref="M180:N182" si="120">M184</f>
        <v>394</v>
      </c>
      <c r="N180" s="358">
        <f t="shared" si="120"/>
        <v>394</v>
      </c>
      <c r="O180" s="358">
        <f t="shared" si="91"/>
        <v>0</v>
      </c>
      <c r="P180" s="358">
        <f t="shared" ref="P180:P182" si="121">P184</f>
        <v>394</v>
      </c>
    </row>
    <row r="181" spans="2:16">
      <c r="B181" s="266"/>
      <c r="C181" s="267" t="s">
        <v>354</v>
      </c>
      <c r="D181" s="254" t="s">
        <v>17</v>
      </c>
      <c r="E181" s="358">
        <f t="shared" ref="E181:E182" si="122">E185</f>
        <v>41</v>
      </c>
      <c r="F181" s="358">
        <f t="shared" si="88"/>
        <v>0</v>
      </c>
      <c r="G181" s="358">
        <f t="shared" ref="G181:G182" si="123">G185</f>
        <v>41</v>
      </c>
      <c r="H181" s="358">
        <f t="shared" si="118"/>
        <v>41</v>
      </c>
      <c r="I181" s="358">
        <f t="shared" si="89"/>
        <v>0</v>
      </c>
      <c r="J181" s="358">
        <f t="shared" si="119"/>
        <v>41</v>
      </c>
      <c r="K181" s="358">
        <f t="shared" si="119"/>
        <v>41</v>
      </c>
      <c r="L181" s="358">
        <f t="shared" si="90"/>
        <v>0</v>
      </c>
      <c r="M181" s="358">
        <f t="shared" si="120"/>
        <v>41</v>
      </c>
      <c r="N181" s="358">
        <f t="shared" si="120"/>
        <v>41</v>
      </c>
      <c r="O181" s="358">
        <f t="shared" si="91"/>
        <v>0</v>
      </c>
      <c r="P181" s="358">
        <f t="shared" si="121"/>
        <v>41</v>
      </c>
    </row>
    <row r="182" spans="2:16">
      <c r="B182" s="267"/>
      <c r="C182" s="267" t="s">
        <v>354</v>
      </c>
      <c r="D182" s="254" t="s">
        <v>18</v>
      </c>
      <c r="E182" s="358">
        <f t="shared" si="122"/>
        <v>353</v>
      </c>
      <c r="F182" s="358">
        <f t="shared" si="88"/>
        <v>0</v>
      </c>
      <c r="G182" s="358">
        <f t="shared" si="123"/>
        <v>353</v>
      </c>
      <c r="H182" s="358">
        <f t="shared" si="118"/>
        <v>353</v>
      </c>
      <c r="I182" s="358">
        <f t="shared" si="89"/>
        <v>0</v>
      </c>
      <c r="J182" s="358">
        <f t="shared" si="119"/>
        <v>353</v>
      </c>
      <c r="K182" s="358">
        <f t="shared" si="119"/>
        <v>353</v>
      </c>
      <c r="L182" s="358">
        <f t="shared" si="90"/>
        <v>0</v>
      </c>
      <c r="M182" s="358">
        <f t="shared" si="120"/>
        <v>353</v>
      </c>
      <c r="N182" s="358">
        <f t="shared" si="120"/>
        <v>353</v>
      </c>
      <c r="O182" s="358">
        <f t="shared" si="91"/>
        <v>0</v>
      </c>
      <c r="P182" s="358">
        <f t="shared" si="121"/>
        <v>353</v>
      </c>
    </row>
    <row r="183" spans="2:16" ht="57">
      <c r="B183" s="324" t="s">
        <v>310</v>
      </c>
      <c r="C183" s="324" t="s">
        <v>311</v>
      </c>
      <c r="D183" s="259" t="s">
        <v>312</v>
      </c>
      <c r="E183" s="262">
        <f t="shared" ref="E183" si="124">E187+E188+E189</f>
        <v>28585</v>
      </c>
      <c r="F183" s="262">
        <f t="shared" si="88"/>
        <v>29458</v>
      </c>
      <c r="G183" s="262">
        <v>58043</v>
      </c>
      <c r="H183" s="262">
        <v>59492</v>
      </c>
      <c r="I183" s="262">
        <f t="shared" si="89"/>
        <v>0</v>
      </c>
      <c r="J183" s="262">
        <v>59492</v>
      </c>
      <c r="K183" s="262">
        <v>90395</v>
      </c>
      <c r="L183" s="262">
        <f t="shared" si="90"/>
        <v>0</v>
      </c>
      <c r="M183" s="262">
        <v>90395</v>
      </c>
      <c r="N183" s="262">
        <v>62650</v>
      </c>
      <c r="O183" s="262">
        <f t="shared" si="91"/>
        <v>0</v>
      </c>
      <c r="P183" s="262">
        <v>62650</v>
      </c>
    </row>
    <row r="184" spans="2:16">
      <c r="B184" s="255"/>
      <c r="C184" s="264" t="s">
        <v>354</v>
      </c>
      <c r="D184" s="258" t="s">
        <v>16</v>
      </c>
      <c r="E184" s="359">
        <f>E185+E186</f>
        <v>394</v>
      </c>
      <c r="F184" s="359">
        <f t="shared" si="88"/>
        <v>0</v>
      </c>
      <c r="G184" s="359">
        <f>G185+G186</f>
        <v>394</v>
      </c>
      <c r="H184" s="359">
        <f t="shared" ref="H184" si="125">H185+H186</f>
        <v>394</v>
      </c>
      <c r="I184" s="359">
        <f t="shared" si="89"/>
        <v>0</v>
      </c>
      <c r="J184" s="359">
        <f t="shared" ref="J184:K184" si="126">J185+J186</f>
        <v>394</v>
      </c>
      <c r="K184" s="359">
        <f t="shared" si="126"/>
        <v>394</v>
      </c>
      <c r="L184" s="359">
        <f t="shared" si="90"/>
        <v>0</v>
      </c>
      <c r="M184" s="359">
        <f t="shared" ref="M184:N184" si="127">M185+M186</f>
        <v>394</v>
      </c>
      <c r="N184" s="359">
        <f t="shared" si="127"/>
        <v>394</v>
      </c>
      <c r="O184" s="359">
        <f t="shared" si="91"/>
        <v>0</v>
      </c>
      <c r="P184" s="359">
        <f t="shared" ref="P184" si="128">P185+P186</f>
        <v>394</v>
      </c>
    </row>
    <row r="185" spans="2:16">
      <c r="B185" s="255"/>
      <c r="C185" s="264" t="s">
        <v>354</v>
      </c>
      <c r="D185" s="258" t="s">
        <v>17</v>
      </c>
      <c r="E185" s="359">
        <v>41</v>
      </c>
      <c r="F185" s="359">
        <f t="shared" si="88"/>
        <v>0</v>
      </c>
      <c r="G185" s="359">
        <v>41</v>
      </c>
      <c r="H185" s="359">
        <v>41</v>
      </c>
      <c r="I185" s="359">
        <f t="shared" si="89"/>
        <v>0</v>
      </c>
      <c r="J185" s="359">
        <v>41</v>
      </c>
      <c r="K185" s="359">
        <v>41</v>
      </c>
      <c r="L185" s="359">
        <f t="shared" si="90"/>
        <v>0</v>
      </c>
      <c r="M185" s="359">
        <v>41</v>
      </c>
      <c r="N185" s="359">
        <v>41</v>
      </c>
      <c r="O185" s="359">
        <f t="shared" si="91"/>
        <v>0</v>
      </c>
      <c r="P185" s="359">
        <v>41</v>
      </c>
    </row>
    <row r="186" spans="2:16">
      <c r="B186" s="264"/>
      <c r="C186" s="264" t="s">
        <v>354</v>
      </c>
      <c r="D186" s="258" t="s">
        <v>18</v>
      </c>
      <c r="E186" s="359">
        <v>353</v>
      </c>
      <c r="F186" s="359">
        <f t="shared" si="88"/>
        <v>0</v>
      </c>
      <c r="G186" s="359">
        <v>353</v>
      </c>
      <c r="H186" s="359">
        <v>353</v>
      </c>
      <c r="I186" s="359">
        <f t="shared" si="89"/>
        <v>0</v>
      </c>
      <c r="J186" s="359">
        <v>353</v>
      </c>
      <c r="K186" s="359">
        <v>353</v>
      </c>
      <c r="L186" s="359">
        <f t="shared" si="90"/>
        <v>0</v>
      </c>
      <c r="M186" s="359">
        <v>353</v>
      </c>
      <c r="N186" s="359">
        <v>353</v>
      </c>
      <c r="O186" s="359">
        <f t="shared" si="91"/>
        <v>0</v>
      </c>
      <c r="P186" s="359">
        <v>353</v>
      </c>
    </row>
    <row r="187" spans="2:16" ht="42.75">
      <c r="B187" s="324"/>
      <c r="C187" s="324" t="s">
        <v>313</v>
      </c>
      <c r="D187" s="270" t="s">
        <v>314</v>
      </c>
      <c r="E187" s="271">
        <v>1750</v>
      </c>
      <c r="F187" s="271">
        <f t="shared" si="88"/>
        <v>29458</v>
      </c>
      <c r="G187" s="334">
        <v>31208</v>
      </c>
      <c r="H187" s="271">
        <v>32657</v>
      </c>
      <c r="I187" s="271">
        <f t="shared" si="89"/>
        <v>0</v>
      </c>
      <c r="J187" s="334">
        <v>32657</v>
      </c>
      <c r="K187" s="271">
        <v>63560</v>
      </c>
      <c r="L187" s="271">
        <f t="shared" si="90"/>
        <v>0</v>
      </c>
      <c r="M187" s="334">
        <v>63560</v>
      </c>
      <c r="N187" s="271">
        <v>35815</v>
      </c>
      <c r="O187" s="271">
        <f t="shared" si="91"/>
        <v>0</v>
      </c>
      <c r="P187" s="334">
        <v>35815</v>
      </c>
    </row>
    <row r="188" spans="2:16">
      <c r="B188" s="324"/>
      <c r="C188" s="324" t="s">
        <v>315</v>
      </c>
      <c r="D188" s="270" t="s">
        <v>316</v>
      </c>
      <c r="E188" s="271">
        <v>25100</v>
      </c>
      <c r="F188" s="271">
        <f t="shared" si="88"/>
        <v>0</v>
      </c>
      <c r="G188" s="334">
        <v>25100</v>
      </c>
      <c r="H188" s="271">
        <v>25100</v>
      </c>
      <c r="I188" s="271">
        <f t="shared" si="89"/>
        <v>0</v>
      </c>
      <c r="J188" s="334">
        <v>25100</v>
      </c>
      <c r="K188" s="271">
        <v>25100</v>
      </c>
      <c r="L188" s="271">
        <f t="shared" si="90"/>
        <v>0</v>
      </c>
      <c r="M188" s="334">
        <v>25100</v>
      </c>
      <c r="N188" s="271">
        <v>25100</v>
      </c>
      <c r="O188" s="271">
        <f t="shared" si="91"/>
        <v>0</v>
      </c>
      <c r="P188" s="334">
        <v>25100</v>
      </c>
    </row>
    <row r="189" spans="2:16">
      <c r="B189" s="324"/>
      <c r="C189" s="324" t="s">
        <v>317</v>
      </c>
      <c r="D189" s="270" t="s">
        <v>193</v>
      </c>
      <c r="E189" s="271">
        <v>1735</v>
      </c>
      <c r="F189" s="271">
        <f t="shared" si="88"/>
        <v>0</v>
      </c>
      <c r="G189" s="334">
        <v>1735</v>
      </c>
      <c r="H189" s="271">
        <v>1735</v>
      </c>
      <c r="I189" s="271">
        <f t="shared" si="89"/>
        <v>0</v>
      </c>
      <c r="J189" s="334">
        <v>1735</v>
      </c>
      <c r="K189" s="271">
        <v>1735</v>
      </c>
      <c r="L189" s="271">
        <f t="shared" si="90"/>
        <v>0</v>
      </c>
      <c r="M189" s="334">
        <v>1735</v>
      </c>
      <c r="N189" s="271">
        <v>1735</v>
      </c>
      <c r="O189" s="271">
        <f t="shared" si="91"/>
        <v>0</v>
      </c>
      <c r="P189" s="334">
        <v>1735</v>
      </c>
    </row>
    <row r="190" spans="2:16" ht="42.75">
      <c r="B190" s="324" t="s">
        <v>318</v>
      </c>
      <c r="C190" s="324" t="s">
        <v>319</v>
      </c>
      <c r="D190" s="259" t="s">
        <v>309</v>
      </c>
      <c r="E190" s="262">
        <f>E191+E192+E193+E194+E195</f>
        <v>91492</v>
      </c>
      <c r="F190" s="262">
        <f t="shared" si="88"/>
        <v>17858</v>
      </c>
      <c r="G190" s="262">
        <v>109350</v>
      </c>
      <c r="H190" s="262">
        <f>H191+H192+H193+H194+H195</f>
        <v>124635</v>
      </c>
      <c r="I190" s="262">
        <f t="shared" si="89"/>
        <v>-1335</v>
      </c>
      <c r="J190" s="262">
        <v>123300</v>
      </c>
      <c r="K190" s="262">
        <f>K191+K192+K193+K194+K195</f>
        <v>141635</v>
      </c>
      <c r="L190" s="262">
        <f t="shared" si="90"/>
        <v>-1335</v>
      </c>
      <c r="M190" s="262">
        <v>140300</v>
      </c>
      <c r="N190" s="262">
        <f>N191+N192+N193+N194+N195</f>
        <v>146635</v>
      </c>
      <c r="O190" s="262">
        <f t="shared" si="91"/>
        <v>-1335</v>
      </c>
      <c r="P190" s="262">
        <v>145300</v>
      </c>
    </row>
    <row r="191" spans="2:16" ht="28.5">
      <c r="B191" s="324" t="s">
        <v>320</v>
      </c>
      <c r="C191" s="324" t="s">
        <v>321</v>
      </c>
      <c r="D191" s="259" t="s">
        <v>322</v>
      </c>
      <c r="E191" s="284">
        <v>60400</v>
      </c>
      <c r="F191" s="284">
        <f t="shared" si="88"/>
        <v>0</v>
      </c>
      <c r="G191" s="341">
        <v>60400</v>
      </c>
      <c r="H191" s="284">
        <f>68900+1335</f>
        <v>70235</v>
      </c>
      <c r="I191" s="284">
        <f t="shared" si="89"/>
        <v>-1335</v>
      </c>
      <c r="J191" s="341">
        <v>68900</v>
      </c>
      <c r="K191" s="284">
        <f>78900+1335</f>
        <v>80235</v>
      </c>
      <c r="L191" s="284">
        <f t="shared" si="90"/>
        <v>-1335</v>
      </c>
      <c r="M191" s="341">
        <v>78900</v>
      </c>
      <c r="N191" s="284">
        <f>83900+1335</f>
        <v>85235</v>
      </c>
      <c r="O191" s="284">
        <f t="shared" si="91"/>
        <v>-1335</v>
      </c>
      <c r="P191" s="341">
        <v>83900</v>
      </c>
    </row>
    <row r="192" spans="2:16" ht="42.75">
      <c r="B192" s="324" t="s">
        <v>323</v>
      </c>
      <c r="C192" s="324" t="s">
        <v>324</v>
      </c>
      <c r="D192" s="259" t="s">
        <v>325</v>
      </c>
      <c r="E192" s="271">
        <f>11650+471+6+4000+1315</f>
        <v>17442</v>
      </c>
      <c r="F192" s="271">
        <f t="shared" si="88"/>
        <v>8758</v>
      </c>
      <c r="G192" s="334">
        <v>26200</v>
      </c>
      <c r="H192" s="271">
        <v>26200</v>
      </c>
      <c r="I192" s="271">
        <f t="shared" si="89"/>
        <v>0</v>
      </c>
      <c r="J192" s="334">
        <v>26200</v>
      </c>
      <c r="K192" s="271">
        <v>26200</v>
      </c>
      <c r="L192" s="271">
        <f t="shared" si="90"/>
        <v>0</v>
      </c>
      <c r="M192" s="334">
        <v>26200</v>
      </c>
      <c r="N192" s="271">
        <v>26200</v>
      </c>
      <c r="O192" s="271">
        <f t="shared" si="91"/>
        <v>0</v>
      </c>
      <c r="P192" s="334">
        <v>26200</v>
      </c>
    </row>
    <row r="193" spans="2:16" ht="42.75">
      <c r="B193" s="324" t="s">
        <v>326</v>
      </c>
      <c r="C193" s="324" t="s">
        <v>327</v>
      </c>
      <c r="D193" s="259" t="s">
        <v>328</v>
      </c>
      <c r="E193" s="271">
        <v>7900</v>
      </c>
      <c r="F193" s="271">
        <f t="shared" si="88"/>
        <v>7100</v>
      </c>
      <c r="G193" s="334">
        <v>15000</v>
      </c>
      <c r="H193" s="271">
        <v>20000</v>
      </c>
      <c r="I193" s="271">
        <f t="shared" si="89"/>
        <v>0</v>
      </c>
      <c r="J193" s="334">
        <v>20000</v>
      </c>
      <c r="K193" s="271">
        <v>25000</v>
      </c>
      <c r="L193" s="271">
        <f t="shared" si="90"/>
        <v>0</v>
      </c>
      <c r="M193" s="334">
        <v>25000</v>
      </c>
      <c r="N193" s="271">
        <v>25000</v>
      </c>
      <c r="O193" s="271">
        <f t="shared" si="91"/>
        <v>0</v>
      </c>
      <c r="P193" s="334">
        <v>25000</v>
      </c>
    </row>
    <row r="194" spans="2:16" ht="57">
      <c r="B194" s="324" t="s">
        <v>329</v>
      </c>
      <c r="C194" s="324" t="s">
        <v>330</v>
      </c>
      <c r="D194" s="259" t="s">
        <v>331</v>
      </c>
      <c r="E194" s="284">
        <f>3160-2000</f>
        <v>1160</v>
      </c>
      <c r="F194" s="284">
        <f t="shared" si="88"/>
        <v>2000</v>
      </c>
      <c r="G194" s="341">
        <v>3160</v>
      </c>
      <c r="H194" s="284">
        <v>3200</v>
      </c>
      <c r="I194" s="284">
        <f t="shared" si="89"/>
        <v>0</v>
      </c>
      <c r="J194" s="341">
        <v>3200</v>
      </c>
      <c r="K194" s="284">
        <v>3200</v>
      </c>
      <c r="L194" s="284">
        <f t="shared" si="90"/>
        <v>0</v>
      </c>
      <c r="M194" s="341">
        <v>3200</v>
      </c>
      <c r="N194" s="284">
        <v>3200</v>
      </c>
      <c r="O194" s="284">
        <f t="shared" si="91"/>
        <v>0</v>
      </c>
      <c r="P194" s="341">
        <v>3200</v>
      </c>
    </row>
    <row r="195" spans="2:16" ht="28.5">
      <c r="B195" s="324" t="s">
        <v>332</v>
      </c>
      <c r="C195" s="324" t="s">
        <v>333</v>
      </c>
      <c r="D195" s="259" t="s">
        <v>334</v>
      </c>
      <c r="E195" s="271">
        <v>4590</v>
      </c>
      <c r="F195" s="271">
        <f t="shared" si="88"/>
        <v>0</v>
      </c>
      <c r="G195" s="334">
        <v>4590</v>
      </c>
      <c r="H195" s="271">
        <v>5000</v>
      </c>
      <c r="I195" s="271">
        <f t="shared" si="89"/>
        <v>0</v>
      </c>
      <c r="J195" s="334">
        <v>5000</v>
      </c>
      <c r="K195" s="271">
        <v>7000</v>
      </c>
      <c r="L195" s="271">
        <f t="shared" si="90"/>
        <v>0</v>
      </c>
      <c r="M195" s="334">
        <v>7000</v>
      </c>
      <c r="N195" s="271">
        <v>7000</v>
      </c>
      <c r="O195" s="271">
        <f t="shared" si="91"/>
        <v>0</v>
      </c>
      <c r="P195" s="334">
        <v>7000</v>
      </c>
    </row>
    <row r="196" spans="2:16" ht="30">
      <c r="B196" s="330" t="s">
        <v>54</v>
      </c>
      <c r="C196" s="330" t="s">
        <v>335</v>
      </c>
      <c r="D196" s="252" t="s">
        <v>55</v>
      </c>
      <c r="E196" s="253">
        <f t="shared" ref="E196" si="129">E200+E201</f>
        <v>6105</v>
      </c>
      <c r="F196" s="253">
        <f t="shared" si="88"/>
        <v>6895</v>
      </c>
      <c r="G196" s="253">
        <f t="shared" ref="G196:H196" si="130">G200+G201</f>
        <v>13000</v>
      </c>
      <c r="H196" s="253">
        <f t="shared" si="130"/>
        <v>6405</v>
      </c>
      <c r="I196" s="253">
        <f t="shared" si="89"/>
        <v>7095</v>
      </c>
      <c r="J196" s="253">
        <f t="shared" ref="J196:K196" si="131">J200+J201</f>
        <v>13500</v>
      </c>
      <c r="K196" s="253">
        <f t="shared" si="131"/>
        <v>6772</v>
      </c>
      <c r="L196" s="253">
        <f t="shared" si="90"/>
        <v>7228</v>
      </c>
      <c r="M196" s="253">
        <f t="shared" ref="M196:N196" si="132">M200+M201</f>
        <v>14000</v>
      </c>
      <c r="N196" s="253">
        <f t="shared" si="132"/>
        <v>14000</v>
      </c>
      <c r="O196" s="253">
        <f t="shared" si="91"/>
        <v>0</v>
      </c>
      <c r="P196" s="253">
        <f t="shared" ref="P196" si="133">P200+P201</f>
        <v>14000</v>
      </c>
    </row>
    <row r="197" spans="2:16">
      <c r="B197" s="364" t="s">
        <v>354</v>
      </c>
      <c r="C197" s="251" t="s">
        <v>354</v>
      </c>
      <c r="D197" s="254" t="s">
        <v>16</v>
      </c>
      <c r="E197" s="358">
        <f>E202</f>
        <v>189</v>
      </c>
      <c r="F197" s="358">
        <f t="shared" ref="F197:F260" si="134">G197-E197</f>
        <v>0</v>
      </c>
      <c r="G197" s="358">
        <f>G202</f>
        <v>189</v>
      </c>
      <c r="H197" s="358">
        <f t="shared" ref="H197:H199" si="135">H202</f>
        <v>189</v>
      </c>
      <c r="I197" s="358">
        <f t="shared" ref="I197:I260" si="136">J197-H197</f>
        <v>0</v>
      </c>
      <c r="J197" s="358">
        <f t="shared" ref="J197:K199" si="137">J202</f>
        <v>189</v>
      </c>
      <c r="K197" s="358">
        <f t="shared" si="137"/>
        <v>189</v>
      </c>
      <c r="L197" s="358">
        <f t="shared" ref="L197:L260" si="138">M197-K197</f>
        <v>0</v>
      </c>
      <c r="M197" s="358">
        <f t="shared" ref="M197:N199" si="139">M202</f>
        <v>189</v>
      </c>
      <c r="N197" s="358">
        <f t="shared" si="139"/>
        <v>189</v>
      </c>
      <c r="O197" s="358">
        <f t="shared" ref="O197:O260" si="140">P197-N197</f>
        <v>0</v>
      </c>
      <c r="P197" s="358">
        <f t="shared" ref="P197:P199" si="141">P202</f>
        <v>189</v>
      </c>
    </row>
    <row r="198" spans="2:16">
      <c r="B198" s="364" t="s">
        <v>354</v>
      </c>
      <c r="C198" s="251" t="s">
        <v>354</v>
      </c>
      <c r="D198" s="254" t="s">
        <v>17</v>
      </c>
      <c r="E198" s="358">
        <f t="shared" ref="E198:E199" si="142">E203</f>
        <v>48</v>
      </c>
      <c r="F198" s="358">
        <f t="shared" si="134"/>
        <v>0</v>
      </c>
      <c r="G198" s="358">
        <f t="shared" ref="G198:G199" si="143">G203</f>
        <v>48</v>
      </c>
      <c r="H198" s="358">
        <f t="shared" si="135"/>
        <v>48</v>
      </c>
      <c r="I198" s="358">
        <f t="shared" si="136"/>
        <v>0</v>
      </c>
      <c r="J198" s="358">
        <f t="shared" si="137"/>
        <v>48</v>
      </c>
      <c r="K198" s="358">
        <f t="shared" si="137"/>
        <v>48</v>
      </c>
      <c r="L198" s="358">
        <f t="shared" si="138"/>
        <v>0</v>
      </c>
      <c r="M198" s="358">
        <f t="shared" si="139"/>
        <v>48</v>
      </c>
      <c r="N198" s="358">
        <f t="shared" si="139"/>
        <v>48</v>
      </c>
      <c r="O198" s="358">
        <f t="shared" si="140"/>
        <v>0</v>
      </c>
      <c r="P198" s="358">
        <f t="shared" si="141"/>
        <v>48</v>
      </c>
    </row>
    <row r="199" spans="2:16">
      <c r="B199" s="364" t="s">
        <v>354</v>
      </c>
      <c r="C199" s="251" t="s">
        <v>354</v>
      </c>
      <c r="D199" s="254" t="s">
        <v>18</v>
      </c>
      <c r="E199" s="358">
        <f t="shared" si="142"/>
        <v>141</v>
      </c>
      <c r="F199" s="358">
        <f t="shared" si="134"/>
        <v>0</v>
      </c>
      <c r="G199" s="358">
        <f t="shared" si="143"/>
        <v>141</v>
      </c>
      <c r="H199" s="358">
        <f t="shared" si="135"/>
        <v>141</v>
      </c>
      <c r="I199" s="358">
        <f t="shared" si="136"/>
        <v>0</v>
      </c>
      <c r="J199" s="358">
        <f t="shared" si="137"/>
        <v>141</v>
      </c>
      <c r="K199" s="358">
        <f t="shared" si="137"/>
        <v>141</v>
      </c>
      <c r="L199" s="358">
        <f t="shared" si="138"/>
        <v>0</v>
      </c>
      <c r="M199" s="358">
        <f t="shared" si="139"/>
        <v>141</v>
      </c>
      <c r="N199" s="358">
        <f t="shared" si="139"/>
        <v>141</v>
      </c>
      <c r="O199" s="358">
        <f t="shared" si="140"/>
        <v>0</v>
      </c>
      <c r="P199" s="358">
        <f t="shared" si="141"/>
        <v>141</v>
      </c>
    </row>
    <row r="200" spans="2:16">
      <c r="B200" s="324" t="s">
        <v>342</v>
      </c>
      <c r="C200" s="324" t="s">
        <v>343</v>
      </c>
      <c r="D200" s="259" t="s">
        <v>344</v>
      </c>
      <c r="E200" s="303">
        <v>700</v>
      </c>
      <c r="F200" s="303">
        <f t="shared" si="134"/>
        <v>300</v>
      </c>
      <c r="G200" s="353">
        <v>1000</v>
      </c>
      <c r="H200" s="303">
        <v>1000</v>
      </c>
      <c r="I200" s="303">
        <f t="shared" si="136"/>
        <v>500</v>
      </c>
      <c r="J200" s="353">
        <v>1500</v>
      </c>
      <c r="K200" s="303">
        <v>1000</v>
      </c>
      <c r="L200" s="303">
        <f t="shared" si="138"/>
        <v>1000</v>
      </c>
      <c r="M200" s="353">
        <v>2000</v>
      </c>
      <c r="N200" s="303">
        <v>2000</v>
      </c>
      <c r="O200" s="303">
        <f t="shared" si="140"/>
        <v>0</v>
      </c>
      <c r="P200" s="353">
        <v>2000</v>
      </c>
    </row>
    <row r="201" spans="2:16" ht="28.5">
      <c r="B201" s="337" t="s">
        <v>345</v>
      </c>
      <c r="C201" s="337" t="s">
        <v>346</v>
      </c>
      <c r="D201" s="305" t="s">
        <v>347</v>
      </c>
      <c r="E201" s="302">
        <f>E205+E206+E207+E208</f>
        <v>5405</v>
      </c>
      <c r="F201" s="302">
        <f t="shared" si="134"/>
        <v>6595</v>
      </c>
      <c r="G201" s="302">
        <v>12000</v>
      </c>
      <c r="H201" s="302">
        <v>5405</v>
      </c>
      <c r="I201" s="302">
        <f t="shared" si="136"/>
        <v>6595</v>
      </c>
      <c r="J201" s="302">
        <v>12000</v>
      </c>
      <c r="K201" s="302">
        <v>5772</v>
      </c>
      <c r="L201" s="302">
        <f t="shared" si="138"/>
        <v>6228</v>
      </c>
      <c r="M201" s="302">
        <v>12000</v>
      </c>
      <c r="N201" s="302">
        <v>12000</v>
      </c>
      <c r="O201" s="302">
        <f t="shared" si="140"/>
        <v>0</v>
      </c>
      <c r="P201" s="302">
        <v>12000</v>
      </c>
    </row>
    <row r="202" spans="2:16">
      <c r="B202" s="365" t="s">
        <v>354</v>
      </c>
      <c r="C202" s="255" t="s">
        <v>354</v>
      </c>
      <c r="D202" s="258" t="s">
        <v>16</v>
      </c>
      <c r="E202" s="359">
        <f t="shared" ref="E202" si="144">E203+E204</f>
        <v>189</v>
      </c>
      <c r="F202" s="359">
        <f t="shared" si="134"/>
        <v>0</v>
      </c>
      <c r="G202" s="359">
        <f t="shared" ref="G202:H202" si="145">G203+G204</f>
        <v>189</v>
      </c>
      <c r="H202" s="359">
        <f t="shared" si="145"/>
        <v>189</v>
      </c>
      <c r="I202" s="359">
        <f t="shared" si="136"/>
        <v>0</v>
      </c>
      <c r="J202" s="359">
        <f t="shared" ref="J202:K202" si="146">J203+J204</f>
        <v>189</v>
      </c>
      <c r="K202" s="359">
        <f t="shared" si="146"/>
        <v>189</v>
      </c>
      <c r="L202" s="359">
        <f t="shared" si="138"/>
        <v>0</v>
      </c>
      <c r="M202" s="359">
        <f t="shared" ref="M202:N202" si="147">M203+M204</f>
        <v>189</v>
      </c>
      <c r="N202" s="359">
        <f t="shared" si="147"/>
        <v>189</v>
      </c>
      <c r="O202" s="359">
        <f t="shared" si="140"/>
        <v>0</v>
      </c>
      <c r="P202" s="359">
        <f t="shared" ref="P202" si="148">P203+P204</f>
        <v>189</v>
      </c>
    </row>
    <row r="203" spans="2:16">
      <c r="B203" s="365" t="s">
        <v>354</v>
      </c>
      <c r="C203" s="255" t="s">
        <v>354</v>
      </c>
      <c r="D203" s="258" t="s">
        <v>17</v>
      </c>
      <c r="E203" s="359">
        <v>48</v>
      </c>
      <c r="F203" s="359">
        <f t="shared" si="134"/>
        <v>0</v>
      </c>
      <c r="G203" s="359">
        <v>48</v>
      </c>
      <c r="H203" s="359">
        <v>48</v>
      </c>
      <c r="I203" s="359">
        <f t="shared" si="136"/>
        <v>0</v>
      </c>
      <c r="J203" s="359">
        <v>48</v>
      </c>
      <c r="K203" s="359">
        <v>48</v>
      </c>
      <c r="L203" s="359">
        <f t="shared" si="138"/>
        <v>0</v>
      </c>
      <c r="M203" s="359">
        <v>48</v>
      </c>
      <c r="N203" s="359">
        <v>48</v>
      </c>
      <c r="O203" s="359">
        <f t="shared" si="140"/>
        <v>0</v>
      </c>
      <c r="P203" s="359">
        <v>48</v>
      </c>
    </row>
    <row r="204" spans="2:16">
      <c r="B204" s="365" t="s">
        <v>354</v>
      </c>
      <c r="C204" s="255" t="s">
        <v>354</v>
      </c>
      <c r="D204" s="258" t="s">
        <v>18</v>
      </c>
      <c r="E204" s="359">
        <v>141</v>
      </c>
      <c r="F204" s="359">
        <f t="shared" si="134"/>
        <v>0</v>
      </c>
      <c r="G204" s="359">
        <v>141</v>
      </c>
      <c r="H204" s="359">
        <v>141</v>
      </c>
      <c r="I204" s="359">
        <f t="shared" si="136"/>
        <v>0</v>
      </c>
      <c r="J204" s="359">
        <v>141</v>
      </c>
      <c r="K204" s="359">
        <v>141</v>
      </c>
      <c r="L204" s="359">
        <f t="shared" si="138"/>
        <v>0</v>
      </c>
      <c r="M204" s="359">
        <v>141</v>
      </c>
      <c r="N204" s="359">
        <v>141</v>
      </c>
      <c r="O204" s="359">
        <f t="shared" si="140"/>
        <v>0</v>
      </c>
      <c r="P204" s="359">
        <v>141</v>
      </c>
    </row>
    <row r="205" spans="2:16">
      <c r="B205" s="324"/>
      <c r="C205" s="324" t="s">
        <v>348</v>
      </c>
      <c r="D205" s="270" t="s">
        <v>349</v>
      </c>
      <c r="E205" s="284">
        <v>2455</v>
      </c>
      <c r="F205" s="284">
        <f t="shared" si="134"/>
        <v>4800</v>
      </c>
      <c r="G205" s="341">
        <v>7255</v>
      </c>
      <c r="H205" s="284">
        <v>2455</v>
      </c>
      <c r="I205" s="284">
        <f t="shared" si="136"/>
        <v>4800</v>
      </c>
      <c r="J205" s="341">
        <v>7255</v>
      </c>
      <c r="K205" s="284">
        <v>2822</v>
      </c>
      <c r="L205" s="284">
        <f t="shared" si="138"/>
        <v>4433</v>
      </c>
      <c r="M205" s="341">
        <v>7255</v>
      </c>
      <c r="N205" s="284">
        <v>7255</v>
      </c>
      <c r="O205" s="284">
        <f t="shared" si="140"/>
        <v>0</v>
      </c>
      <c r="P205" s="341">
        <v>7255</v>
      </c>
    </row>
    <row r="206" spans="2:16">
      <c r="B206" s="324"/>
      <c r="C206" s="324" t="s">
        <v>350</v>
      </c>
      <c r="D206" s="270" t="s">
        <v>351</v>
      </c>
      <c r="E206" s="284">
        <v>1000</v>
      </c>
      <c r="F206" s="284">
        <f t="shared" si="134"/>
        <v>1295</v>
      </c>
      <c r="G206" s="341">
        <v>2295</v>
      </c>
      <c r="H206" s="284">
        <v>1000</v>
      </c>
      <c r="I206" s="284">
        <f t="shared" si="136"/>
        <v>1295</v>
      </c>
      <c r="J206" s="341">
        <v>2295</v>
      </c>
      <c r="K206" s="284">
        <v>1000</v>
      </c>
      <c r="L206" s="284">
        <f t="shared" si="138"/>
        <v>1295</v>
      </c>
      <c r="M206" s="341">
        <v>2295</v>
      </c>
      <c r="N206" s="284">
        <v>2295</v>
      </c>
      <c r="O206" s="284">
        <f t="shared" si="140"/>
        <v>0</v>
      </c>
      <c r="P206" s="341">
        <v>2295</v>
      </c>
    </row>
    <row r="207" spans="2:16" ht="42.75">
      <c r="B207" s="324"/>
      <c r="C207" s="324" t="s">
        <v>352</v>
      </c>
      <c r="D207" s="270" t="s">
        <v>358</v>
      </c>
      <c r="E207" s="284">
        <v>1120</v>
      </c>
      <c r="F207" s="284">
        <f t="shared" si="134"/>
        <v>380</v>
      </c>
      <c r="G207" s="341">
        <v>1500</v>
      </c>
      <c r="H207" s="284">
        <v>1120</v>
      </c>
      <c r="I207" s="284">
        <f t="shared" si="136"/>
        <v>380</v>
      </c>
      <c r="J207" s="341">
        <v>1500</v>
      </c>
      <c r="K207" s="284">
        <v>1120</v>
      </c>
      <c r="L207" s="284">
        <f t="shared" si="138"/>
        <v>380</v>
      </c>
      <c r="M207" s="341">
        <v>1500</v>
      </c>
      <c r="N207" s="284">
        <v>1500</v>
      </c>
      <c r="O207" s="284">
        <f t="shared" si="140"/>
        <v>0</v>
      </c>
      <c r="P207" s="341">
        <v>1500</v>
      </c>
    </row>
    <row r="208" spans="2:16" ht="28.5">
      <c r="B208" s="324"/>
      <c r="C208" s="324" t="s">
        <v>355</v>
      </c>
      <c r="D208" s="270" t="s">
        <v>359</v>
      </c>
      <c r="E208" s="284">
        <v>830</v>
      </c>
      <c r="F208" s="284">
        <f t="shared" si="134"/>
        <v>120</v>
      </c>
      <c r="G208" s="341">
        <v>950</v>
      </c>
      <c r="H208" s="284">
        <v>830</v>
      </c>
      <c r="I208" s="284">
        <f t="shared" si="136"/>
        <v>120</v>
      </c>
      <c r="J208" s="341">
        <v>950</v>
      </c>
      <c r="K208" s="284">
        <v>830</v>
      </c>
      <c r="L208" s="284">
        <f t="shared" si="138"/>
        <v>120</v>
      </c>
      <c r="M208" s="341">
        <v>950</v>
      </c>
      <c r="N208" s="284">
        <v>950</v>
      </c>
      <c r="O208" s="284">
        <f t="shared" si="140"/>
        <v>0</v>
      </c>
      <c r="P208" s="341">
        <v>950</v>
      </c>
    </row>
    <row r="209" spans="2:16" ht="30">
      <c r="B209" s="251" t="s">
        <v>336</v>
      </c>
      <c r="C209" s="251">
        <v>9</v>
      </c>
      <c r="D209" s="252" t="s">
        <v>743</v>
      </c>
      <c r="E209" s="253">
        <f>E213+E217+E221+E225+E229+E233+E237+E241+E245+E249+E253+E257+E261+E265+E269+E273+E277+E281</f>
        <v>20435</v>
      </c>
      <c r="F209" s="253">
        <f t="shared" si="134"/>
        <v>6889</v>
      </c>
      <c r="G209" s="253">
        <f>G213+G217+G221+G225+G229+G233+G237+G241+G245+G249+G253+G257+G261+G265+G269+G273+G277+G281</f>
        <v>27324</v>
      </c>
      <c r="H209" s="253">
        <f t="shared" ref="H209" si="149">H213+H217+H221+H225+H229+H233+H237+H241+H245+H249+H253+H257+H261+H265+H269+H273+H277+H281</f>
        <v>19290</v>
      </c>
      <c r="I209" s="253">
        <f t="shared" si="136"/>
        <v>5101</v>
      </c>
      <c r="J209" s="253">
        <f>J213+J217+J221+J225+J229+J233+J237+J241+J245+J249+J253+J257+J261+J265+J269+J273+J277+J281</f>
        <v>24391</v>
      </c>
      <c r="K209" s="253">
        <f t="shared" ref="K209" si="150">K213+K217+K221+K225+K229+K233+K237+K241+K245+K249+K253+K257+K261+K265+K269+K273+K277+K281</f>
        <v>19290</v>
      </c>
      <c r="L209" s="253">
        <f t="shared" si="138"/>
        <v>5201</v>
      </c>
      <c r="M209" s="253">
        <f>M213+M217+M221+M225+M229+M233+M237+M241+M245+M249+M253+M257+M261+M265+M269+M273+M277+M281</f>
        <v>24491</v>
      </c>
      <c r="N209" s="253">
        <f t="shared" ref="N209" si="151">N213+N217+N221+N225+N229+N233+N237+N241+N245+N249+N253+N257+N261+N265+N269+N273+N277+N281</f>
        <v>19290</v>
      </c>
      <c r="O209" s="253">
        <f t="shared" si="140"/>
        <v>5301</v>
      </c>
      <c r="P209" s="253">
        <f>P213+P217+P221+P225+P229+P233+P237+P241+P245+P249+P253+P257+P261+P265+P269+P273+P277+P281</f>
        <v>24591</v>
      </c>
    </row>
    <row r="210" spans="2:16">
      <c r="B210" s="364" t="s">
        <v>354</v>
      </c>
      <c r="C210" s="251" t="s">
        <v>354</v>
      </c>
      <c r="D210" s="254" t="s">
        <v>16</v>
      </c>
      <c r="E210" s="358">
        <f>E211+E212</f>
        <v>2173</v>
      </c>
      <c r="F210" s="358">
        <f t="shared" si="134"/>
        <v>111</v>
      </c>
      <c r="G210" s="358">
        <f>G211+G212</f>
        <v>2284</v>
      </c>
      <c r="H210" s="358">
        <f>H211+H212</f>
        <v>2173</v>
      </c>
      <c r="I210" s="358">
        <f t="shared" si="136"/>
        <v>111</v>
      </c>
      <c r="J210" s="358">
        <f>J211+J212</f>
        <v>2284</v>
      </c>
      <c r="K210" s="358">
        <f>K211+K212</f>
        <v>2173</v>
      </c>
      <c r="L210" s="358">
        <f t="shared" si="138"/>
        <v>111</v>
      </c>
      <c r="M210" s="358">
        <f>M211+M212</f>
        <v>2284</v>
      </c>
      <c r="N210" s="358">
        <f>N211+N212</f>
        <v>2173</v>
      </c>
      <c r="O210" s="358">
        <f t="shared" si="140"/>
        <v>111</v>
      </c>
      <c r="P210" s="358">
        <f>P211+P212</f>
        <v>2284</v>
      </c>
    </row>
    <row r="211" spans="2:16">
      <c r="B211" s="364" t="s">
        <v>354</v>
      </c>
      <c r="C211" s="251" t="s">
        <v>354</v>
      </c>
      <c r="D211" s="254" t="s">
        <v>17</v>
      </c>
      <c r="E211" s="358">
        <f>E215+E219+E223+E227+E231+E235+E239+E243+E247+E251+E255+E259+E263+E267+E271+E275+E279+E283</f>
        <v>1734</v>
      </c>
      <c r="F211" s="358">
        <f t="shared" si="134"/>
        <v>111</v>
      </c>
      <c r="G211" s="358">
        <f>G215+G219+G223+G227+G231+G235+G239+G243+G247+G251+G255+G259+G263+G267+G271+G275+G279+G283</f>
        <v>1845</v>
      </c>
      <c r="H211" s="358">
        <f>H215+H219+H223+H227+H231+H235+H239+H243+H247+H251+H255+H259+H263+H267+H271+H275+H279+H283</f>
        <v>1734</v>
      </c>
      <c r="I211" s="358">
        <f t="shared" si="136"/>
        <v>111</v>
      </c>
      <c r="J211" s="358">
        <f>J215+J219+J223+J227+J231+J235+J239+J243+J247+J251+J255+J259+J263+J267+J271+J275+J279+J283</f>
        <v>1845</v>
      </c>
      <c r="K211" s="358">
        <f>K215+K219+K223+K227+K231+K235+K239+K243+K247+K251+K255+K259+K263+K267+K271+K275+K279+K283</f>
        <v>1734</v>
      </c>
      <c r="L211" s="358">
        <f t="shared" si="138"/>
        <v>111</v>
      </c>
      <c r="M211" s="358">
        <f>M215+M219+M223+M227+M231+M235+M239+M243+M247+M251+M255+M259+M263+M267+M271+M275+M279+M283</f>
        <v>1845</v>
      </c>
      <c r="N211" s="358">
        <f>N215+N219+N223+N227+N231+N235+N239+N243+N247+N251+N255+N259+N263+N267+N271+N275+N279+N283</f>
        <v>1734</v>
      </c>
      <c r="O211" s="358">
        <f t="shared" si="140"/>
        <v>111</v>
      </c>
      <c r="P211" s="358">
        <f>P215+P219+P223+P227+P231+P235+P239+P243+P247+P251+P255+P259+P263+P267+P271+P275+P279+P283</f>
        <v>1845</v>
      </c>
    </row>
    <row r="212" spans="2:16">
      <c r="B212" s="364" t="s">
        <v>354</v>
      </c>
      <c r="C212" s="251" t="s">
        <v>354</v>
      </c>
      <c r="D212" s="254" t="s">
        <v>18</v>
      </c>
      <c r="E212" s="358">
        <f>E216+E220+E224+E228+E232+E236+E240+E244+E248+E252+E256+E260+E264+E268+E272+E276+E280+E284</f>
        <v>439</v>
      </c>
      <c r="F212" s="358">
        <f t="shared" si="134"/>
        <v>0</v>
      </c>
      <c r="G212" s="358">
        <f>G216+G220+G224+G228+G232+G236+G240+G244+G248+G252+G256+G260+G264+G268+G272+G276+G280+G284</f>
        <v>439</v>
      </c>
      <c r="H212" s="358">
        <f>H216+H220+H224+H228+H232+H236+H240+H244+H248+H252+H256+H260+H264+H268+H272+H276+H280+H284</f>
        <v>439</v>
      </c>
      <c r="I212" s="358">
        <f t="shared" si="136"/>
        <v>0</v>
      </c>
      <c r="J212" s="358">
        <f>J216+J220+J224+J228+J232+J236+J240+J244+J248+J252+J256+J260+J264+J268+J272+J276+J280+J284</f>
        <v>439</v>
      </c>
      <c r="K212" s="358">
        <f>K216+K220+K224+K228+K232+K236+K240+K244+K248+K252+K256+K260+K264+K268+K272+K276+K280+K284</f>
        <v>439</v>
      </c>
      <c r="L212" s="358">
        <f t="shared" si="138"/>
        <v>0</v>
      </c>
      <c r="M212" s="358">
        <f>M216+M220+M224+M228+M232+M236+M240+M244+M248+M252+M256+M260+M264+M268+M272+M276+M280+M284</f>
        <v>439</v>
      </c>
      <c r="N212" s="358">
        <f>N216+N220+N224+N228+N232+N236+N240+N244+N248+N252+N256+N260+N264+N268+N272+N276+N280+N284</f>
        <v>439</v>
      </c>
      <c r="O212" s="358">
        <f t="shared" si="140"/>
        <v>0</v>
      </c>
      <c r="P212" s="358">
        <f>P216+P220+P224+P228+P232+P236+P240+P244+P248+P252+P256+P260+P264+P268+P272+P276+P280+P284</f>
        <v>439</v>
      </c>
    </row>
    <row r="213" spans="2:16" ht="28.5">
      <c r="B213" s="255" t="s">
        <v>433</v>
      </c>
      <c r="C213" s="255" t="s">
        <v>580</v>
      </c>
      <c r="D213" s="256" t="s">
        <v>414</v>
      </c>
      <c r="E213" s="257">
        <v>4255</v>
      </c>
      <c r="F213" s="257">
        <f t="shared" si="134"/>
        <v>3909</v>
      </c>
      <c r="G213" s="257">
        <f>4255+3909</f>
        <v>8164</v>
      </c>
      <c r="H213" s="257">
        <v>4255</v>
      </c>
      <c r="I213" s="257">
        <f t="shared" si="136"/>
        <v>2496</v>
      </c>
      <c r="J213" s="257">
        <f>4255+2496</f>
        <v>6751</v>
      </c>
      <c r="K213" s="257">
        <v>4255</v>
      </c>
      <c r="L213" s="257">
        <f t="shared" si="138"/>
        <v>2496</v>
      </c>
      <c r="M213" s="257">
        <f>4255+2496</f>
        <v>6751</v>
      </c>
      <c r="N213" s="257">
        <v>4255</v>
      </c>
      <c r="O213" s="257">
        <f t="shared" si="140"/>
        <v>2496</v>
      </c>
      <c r="P213" s="257">
        <f>4255+2496</f>
        <v>6751</v>
      </c>
    </row>
    <row r="214" spans="2:16">
      <c r="B214" s="365" t="s">
        <v>354</v>
      </c>
      <c r="C214" s="255" t="s">
        <v>354</v>
      </c>
      <c r="D214" s="258" t="s">
        <v>16</v>
      </c>
      <c r="E214" s="359">
        <f t="shared" ref="E214" si="152">E215+E216</f>
        <v>537</v>
      </c>
      <c r="F214" s="359">
        <f t="shared" si="134"/>
        <v>0</v>
      </c>
      <c r="G214" s="359">
        <f t="shared" ref="G214:H214" si="153">G215+G216</f>
        <v>537</v>
      </c>
      <c r="H214" s="359">
        <f t="shared" si="153"/>
        <v>537</v>
      </c>
      <c r="I214" s="359">
        <f t="shared" si="136"/>
        <v>0</v>
      </c>
      <c r="J214" s="359">
        <f t="shared" ref="J214:K214" si="154">J215+J216</f>
        <v>537</v>
      </c>
      <c r="K214" s="359">
        <f t="shared" si="154"/>
        <v>537</v>
      </c>
      <c r="L214" s="359">
        <f t="shared" si="138"/>
        <v>0</v>
      </c>
      <c r="M214" s="359">
        <f t="shared" ref="M214:N214" si="155">M215+M216</f>
        <v>537</v>
      </c>
      <c r="N214" s="359">
        <f t="shared" si="155"/>
        <v>537</v>
      </c>
      <c r="O214" s="359">
        <f t="shared" si="140"/>
        <v>0</v>
      </c>
      <c r="P214" s="359">
        <f t="shared" ref="P214" si="156">P215+P216</f>
        <v>537</v>
      </c>
    </row>
    <row r="215" spans="2:16">
      <c r="B215" s="365" t="s">
        <v>354</v>
      </c>
      <c r="C215" s="255" t="s">
        <v>354</v>
      </c>
      <c r="D215" s="258" t="s">
        <v>17</v>
      </c>
      <c r="E215" s="359">
        <v>415</v>
      </c>
      <c r="F215" s="359">
        <f t="shared" si="134"/>
        <v>0</v>
      </c>
      <c r="G215" s="359">
        <v>415</v>
      </c>
      <c r="H215" s="359">
        <v>415</v>
      </c>
      <c r="I215" s="359">
        <f t="shared" si="136"/>
        <v>0</v>
      </c>
      <c r="J215" s="359">
        <v>415</v>
      </c>
      <c r="K215" s="359">
        <v>415</v>
      </c>
      <c r="L215" s="359">
        <f t="shared" si="138"/>
        <v>0</v>
      </c>
      <c r="M215" s="359">
        <v>415</v>
      </c>
      <c r="N215" s="359">
        <v>415</v>
      </c>
      <c r="O215" s="359">
        <f t="shared" si="140"/>
        <v>0</v>
      </c>
      <c r="P215" s="359">
        <v>415</v>
      </c>
    </row>
    <row r="216" spans="2:16">
      <c r="B216" s="365" t="s">
        <v>354</v>
      </c>
      <c r="C216" s="255" t="s">
        <v>354</v>
      </c>
      <c r="D216" s="258" t="s">
        <v>18</v>
      </c>
      <c r="E216" s="359">
        <v>122</v>
      </c>
      <c r="F216" s="359">
        <f t="shared" si="134"/>
        <v>0</v>
      </c>
      <c r="G216" s="359">
        <v>122</v>
      </c>
      <c r="H216" s="359">
        <v>122</v>
      </c>
      <c r="I216" s="359">
        <f t="shared" si="136"/>
        <v>0</v>
      </c>
      <c r="J216" s="359">
        <v>122</v>
      </c>
      <c r="K216" s="359">
        <v>122</v>
      </c>
      <c r="L216" s="359">
        <f t="shared" si="138"/>
        <v>0</v>
      </c>
      <c r="M216" s="359">
        <v>122</v>
      </c>
      <c r="N216" s="359">
        <v>122</v>
      </c>
      <c r="O216" s="359">
        <f t="shared" si="140"/>
        <v>0</v>
      </c>
      <c r="P216" s="359">
        <v>122</v>
      </c>
    </row>
    <row r="217" spans="2:16" ht="42.75">
      <c r="B217" s="255" t="s">
        <v>481</v>
      </c>
      <c r="C217" s="255" t="s">
        <v>581</v>
      </c>
      <c r="D217" s="256" t="s">
        <v>416</v>
      </c>
      <c r="E217" s="257">
        <v>3025</v>
      </c>
      <c r="F217" s="257">
        <f t="shared" si="134"/>
        <v>691</v>
      </c>
      <c r="G217" s="257">
        <f>3025+691</f>
        <v>3716</v>
      </c>
      <c r="H217" s="257">
        <v>3025</v>
      </c>
      <c r="I217" s="257">
        <f t="shared" si="136"/>
        <v>777</v>
      </c>
      <c r="J217" s="257">
        <f>3025+777</f>
        <v>3802</v>
      </c>
      <c r="K217" s="257">
        <v>3025</v>
      </c>
      <c r="L217" s="257">
        <f t="shared" si="138"/>
        <v>777</v>
      </c>
      <c r="M217" s="257">
        <f>3025+777</f>
        <v>3802</v>
      </c>
      <c r="N217" s="257">
        <v>3025</v>
      </c>
      <c r="O217" s="257">
        <f t="shared" si="140"/>
        <v>777</v>
      </c>
      <c r="P217" s="257">
        <f>3025+777</f>
        <v>3802</v>
      </c>
    </row>
    <row r="218" spans="2:16">
      <c r="B218" s="365" t="s">
        <v>354</v>
      </c>
      <c r="C218" s="255" t="s">
        <v>354</v>
      </c>
      <c r="D218" s="258" t="s">
        <v>16</v>
      </c>
      <c r="E218" s="359">
        <f t="shared" ref="E218" si="157">E219+E220</f>
        <v>217</v>
      </c>
      <c r="F218" s="359">
        <f t="shared" si="134"/>
        <v>48</v>
      </c>
      <c r="G218" s="359">
        <f t="shared" ref="G218:H218" si="158">G219+G220</f>
        <v>265</v>
      </c>
      <c r="H218" s="359">
        <f t="shared" si="158"/>
        <v>217</v>
      </c>
      <c r="I218" s="359">
        <f t="shared" si="136"/>
        <v>48</v>
      </c>
      <c r="J218" s="359">
        <f t="shared" ref="J218:K218" si="159">J219+J220</f>
        <v>265</v>
      </c>
      <c r="K218" s="359">
        <f t="shared" si="159"/>
        <v>217</v>
      </c>
      <c r="L218" s="359">
        <f t="shared" si="138"/>
        <v>48</v>
      </c>
      <c r="M218" s="359">
        <f t="shared" ref="M218:N218" si="160">M219+M220</f>
        <v>265</v>
      </c>
      <c r="N218" s="359">
        <f t="shared" si="160"/>
        <v>217</v>
      </c>
      <c r="O218" s="359">
        <f t="shared" si="140"/>
        <v>48</v>
      </c>
      <c r="P218" s="359">
        <f t="shared" ref="P218" si="161">P219+P220</f>
        <v>265</v>
      </c>
    </row>
    <row r="219" spans="2:16">
      <c r="B219" s="365" t="s">
        <v>354</v>
      </c>
      <c r="C219" s="255" t="s">
        <v>354</v>
      </c>
      <c r="D219" s="258" t="s">
        <v>17</v>
      </c>
      <c r="E219" s="359">
        <v>160</v>
      </c>
      <c r="F219" s="359">
        <f t="shared" si="134"/>
        <v>48</v>
      </c>
      <c r="G219" s="359">
        <f>160+48</f>
        <v>208</v>
      </c>
      <c r="H219" s="359">
        <v>160</v>
      </c>
      <c r="I219" s="359">
        <f t="shared" si="136"/>
        <v>48</v>
      </c>
      <c r="J219" s="359">
        <f>160+48</f>
        <v>208</v>
      </c>
      <c r="K219" s="359">
        <v>160</v>
      </c>
      <c r="L219" s="359">
        <f t="shared" si="138"/>
        <v>48</v>
      </c>
      <c r="M219" s="359">
        <f>160+48</f>
        <v>208</v>
      </c>
      <c r="N219" s="359">
        <v>160</v>
      </c>
      <c r="O219" s="359">
        <f t="shared" si="140"/>
        <v>48</v>
      </c>
      <c r="P219" s="359">
        <f>160+48</f>
        <v>208</v>
      </c>
    </row>
    <row r="220" spans="2:16">
      <c r="B220" s="365" t="s">
        <v>354</v>
      </c>
      <c r="C220" s="255" t="s">
        <v>354</v>
      </c>
      <c r="D220" s="258" t="s">
        <v>18</v>
      </c>
      <c r="E220" s="359">
        <v>57</v>
      </c>
      <c r="F220" s="359">
        <f t="shared" si="134"/>
        <v>0</v>
      </c>
      <c r="G220" s="359">
        <v>57</v>
      </c>
      <c r="H220" s="359">
        <v>57</v>
      </c>
      <c r="I220" s="359">
        <f t="shared" si="136"/>
        <v>0</v>
      </c>
      <c r="J220" s="359">
        <v>57</v>
      </c>
      <c r="K220" s="359">
        <v>57</v>
      </c>
      <c r="L220" s="359">
        <f t="shared" si="138"/>
        <v>0</v>
      </c>
      <c r="M220" s="359">
        <v>57</v>
      </c>
      <c r="N220" s="359">
        <v>57</v>
      </c>
      <c r="O220" s="359">
        <f t="shared" si="140"/>
        <v>0</v>
      </c>
      <c r="P220" s="359">
        <v>57</v>
      </c>
    </row>
    <row r="221" spans="2:16" ht="28.5">
      <c r="B221" s="286" t="s">
        <v>564</v>
      </c>
      <c r="C221" s="286" t="s">
        <v>597</v>
      </c>
      <c r="D221" s="366" t="s">
        <v>417</v>
      </c>
      <c r="E221" s="367">
        <f>4875-2000+1145</f>
        <v>4020</v>
      </c>
      <c r="F221" s="367">
        <f t="shared" si="134"/>
        <v>0</v>
      </c>
      <c r="G221" s="367">
        <f>4875-2000+1145</f>
        <v>4020</v>
      </c>
      <c r="H221" s="367">
        <f>4875-2000+1145-1145</f>
        <v>2875</v>
      </c>
      <c r="I221" s="367">
        <f t="shared" si="136"/>
        <v>0</v>
      </c>
      <c r="J221" s="367">
        <f>2875</f>
        <v>2875</v>
      </c>
      <c r="K221" s="367">
        <f>4875-2000+1145-1145</f>
        <v>2875</v>
      </c>
      <c r="L221" s="367">
        <f t="shared" si="138"/>
        <v>0</v>
      </c>
      <c r="M221" s="367">
        <f>2875</f>
        <v>2875</v>
      </c>
      <c r="N221" s="367">
        <f>4875-2000+1145-1145</f>
        <v>2875</v>
      </c>
      <c r="O221" s="367">
        <f t="shared" si="140"/>
        <v>0</v>
      </c>
      <c r="P221" s="367">
        <f>2875</f>
        <v>2875</v>
      </c>
    </row>
    <row r="222" spans="2:16">
      <c r="B222" s="368" t="s">
        <v>354</v>
      </c>
      <c r="C222" s="286" t="s">
        <v>354</v>
      </c>
      <c r="D222" s="369" t="s">
        <v>16</v>
      </c>
      <c r="E222" s="370">
        <f t="shared" ref="E222" si="162">E223+E224</f>
        <v>185</v>
      </c>
      <c r="F222" s="370">
        <f t="shared" si="134"/>
        <v>0</v>
      </c>
      <c r="G222" s="370">
        <f t="shared" ref="G222:H222" si="163">G223+G224</f>
        <v>185</v>
      </c>
      <c r="H222" s="370">
        <f t="shared" si="163"/>
        <v>185</v>
      </c>
      <c r="I222" s="370">
        <f t="shared" si="136"/>
        <v>0</v>
      </c>
      <c r="J222" s="370">
        <f t="shared" ref="J222:K222" si="164">J223+J224</f>
        <v>185</v>
      </c>
      <c r="K222" s="370">
        <f t="shared" si="164"/>
        <v>185</v>
      </c>
      <c r="L222" s="370">
        <f t="shared" si="138"/>
        <v>0</v>
      </c>
      <c r="M222" s="370">
        <f t="shared" ref="M222:N222" si="165">M223+M224</f>
        <v>185</v>
      </c>
      <c r="N222" s="370">
        <f t="shared" si="165"/>
        <v>185</v>
      </c>
      <c r="O222" s="370">
        <f t="shared" si="140"/>
        <v>0</v>
      </c>
      <c r="P222" s="370">
        <f t="shared" ref="P222" si="166">P223+P224</f>
        <v>185</v>
      </c>
    </row>
    <row r="223" spans="2:16">
      <c r="B223" s="368" t="s">
        <v>354</v>
      </c>
      <c r="C223" s="286" t="s">
        <v>354</v>
      </c>
      <c r="D223" s="369" t="s">
        <v>17</v>
      </c>
      <c r="E223" s="370">
        <v>185</v>
      </c>
      <c r="F223" s="370">
        <f t="shared" si="134"/>
        <v>0</v>
      </c>
      <c r="G223" s="370">
        <v>185</v>
      </c>
      <c r="H223" s="370">
        <v>185</v>
      </c>
      <c r="I223" s="370">
        <f t="shared" si="136"/>
        <v>0</v>
      </c>
      <c r="J223" s="370">
        <v>185</v>
      </c>
      <c r="K223" s="370">
        <v>185</v>
      </c>
      <c r="L223" s="370">
        <f t="shared" si="138"/>
        <v>0</v>
      </c>
      <c r="M223" s="370">
        <v>185</v>
      </c>
      <c r="N223" s="370">
        <v>185</v>
      </c>
      <c r="O223" s="370">
        <f t="shared" si="140"/>
        <v>0</v>
      </c>
      <c r="P223" s="370">
        <v>185</v>
      </c>
    </row>
    <row r="224" spans="2:16">
      <c r="B224" s="368" t="s">
        <v>354</v>
      </c>
      <c r="C224" s="286" t="s">
        <v>354</v>
      </c>
      <c r="D224" s="369" t="s">
        <v>18</v>
      </c>
      <c r="E224" s="370"/>
      <c r="F224" s="370">
        <f t="shared" si="134"/>
        <v>0</v>
      </c>
      <c r="G224" s="370"/>
      <c r="H224" s="370"/>
      <c r="I224" s="370">
        <f t="shared" si="136"/>
        <v>0</v>
      </c>
      <c r="J224" s="370"/>
      <c r="K224" s="370"/>
      <c r="L224" s="370">
        <f t="shared" si="138"/>
        <v>0</v>
      </c>
      <c r="M224" s="370"/>
      <c r="N224" s="370"/>
      <c r="O224" s="370">
        <f t="shared" si="140"/>
        <v>0</v>
      </c>
      <c r="P224" s="370"/>
    </row>
    <row r="225" spans="2:16">
      <c r="B225" s="255" t="s">
        <v>565</v>
      </c>
      <c r="C225" s="255" t="s">
        <v>583</v>
      </c>
      <c r="D225" s="256" t="s">
        <v>418</v>
      </c>
      <c r="E225" s="257">
        <v>210</v>
      </c>
      <c r="F225" s="257">
        <f t="shared" si="134"/>
        <v>90</v>
      </c>
      <c r="G225" s="257">
        <f>210+90</f>
        <v>300</v>
      </c>
      <c r="H225" s="257">
        <v>210</v>
      </c>
      <c r="I225" s="257">
        <f t="shared" si="136"/>
        <v>86</v>
      </c>
      <c r="J225" s="257">
        <f>210+86</f>
        <v>296</v>
      </c>
      <c r="K225" s="257">
        <v>210</v>
      </c>
      <c r="L225" s="257">
        <f t="shared" si="138"/>
        <v>86</v>
      </c>
      <c r="M225" s="257">
        <f>210+86</f>
        <v>296</v>
      </c>
      <c r="N225" s="257">
        <v>210</v>
      </c>
      <c r="O225" s="257">
        <f t="shared" si="140"/>
        <v>86</v>
      </c>
      <c r="P225" s="257">
        <f>210+86</f>
        <v>296</v>
      </c>
    </row>
    <row r="226" spans="2:16">
      <c r="B226" s="365" t="s">
        <v>354</v>
      </c>
      <c r="C226" s="255" t="s">
        <v>354</v>
      </c>
      <c r="D226" s="258" t="s">
        <v>16</v>
      </c>
      <c r="E226" s="359">
        <f t="shared" ref="E226" si="167">E227+E228</f>
        <v>43</v>
      </c>
      <c r="F226" s="359">
        <f t="shared" si="134"/>
        <v>0</v>
      </c>
      <c r="G226" s="359">
        <f t="shared" ref="G226:H226" si="168">G227+G228</f>
        <v>43</v>
      </c>
      <c r="H226" s="359">
        <f t="shared" si="168"/>
        <v>43</v>
      </c>
      <c r="I226" s="359">
        <f t="shared" si="136"/>
        <v>0</v>
      </c>
      <c r="J226" s="359">
        <f t="shared" ref="J226:K226" si="169">J227+J228</f>
        <v>43</v>
      </c>
      <c r="K226" s="359">
        <f t="shared" si="169"/>
        <v>43</v>
      </c>
      <c r="L226" s="359">
        <f t="shared" si="138"/>
        <v>0</v>
      </c>
      <c r="M226" s="359">
        <f t="shared" ref="M226:N226" si="170">M227+M228</f>
        <v>43</v>
      </c>
      <c r="N226" s="359">
        <f t="shared" si="170"/>
        <v>43</v>
      </c>
      <c r="O226" s="359">
        <f t="shared" si="140"/>
        <v>0</v>
      </c>
      <c r="P226" s="359">
        <f t="shared" ref="P226" si="171">P227+P228</f>
        <v>43</v>
      </c>
    </row>
    <row r="227" spans="2:16">
      <c r="B227" s="365" t="s">
        <v>354</v>
      </c>
      <c r="C227" s="255" t="s">
        <v>354</v>
      </c>
      <c r="D227" s="258" t="s">
        <v>17</v>
      </c>
      <c r="E227" s="359">
        <v>33</v>
      </c>
      <c r="F227" s="359">
        <f t="shared" si="134"/>
        <v>0</v>
      </c>
      <c r="G227" s="359">
        <v>33</v>
      </c>
      <c r="H227" s="359">
        <v>33</v>
      </c>
      <c r="I227" s="359">
        <f t="shared" si="136"/>
        <v>0</v>
      </c>
      <c r="J227" s="359">
        <v>33</v>
      </c>
      <c r="K227" s="359">
        <v>33</v>
      </c>
      <c r="L227" s="359">
        <f t="shared" si="138"/>
        <v>0</v>
      </c>
      <c r="M227" s="359">
        <v>33</v>
      </c>
      <c r="N227" s="359">
        <v>33</v>
      </c>
      <c r="O227" s="359">
        <f t="shared" si="140"/>
        <v>0</v>
      </c>
      <c r="P227" s="359">
        <v>33</v>
      </c>
    </row>
    <row r="228" spans="2:16">
      <c r="B228" s="365" t="s">
        <v>354</v>
      </c>
      <c r="C228" s="255" t="s">
        <v>354</v>
      </c>
      <c r="D228" s="258" t="s">
        <v>18</v>
      </c>
      <c r="E228" s="359">
        <v>10</v>
      </c>
      <c r="F228" s="359">
        <f t="shared" si="134"/>
        <v>0</v>
      </c>
      <c r="G228" s="359">
        <v>10</v>
      </c>
      <c r="H228" s="359">
        <v>10</v>
      </c>
      <c r="I228" s="359">
        <f t="shared" si="136"/>
        <v>0</v>
      </c>
      <c r="J228" s="359">
        <v>10</v>
      </c>
      <c r="K228" s="359">
        <v>10</v>
      </c>
      <c r="L228" s="359">
        <f t="shared" si="138"/>
        <v>0</v>
      </c>
      <c r="M228" s="359">
        <v>10</v>
      </c>
      <c r="N228" s="359">
        <v>10</v>
      </c>
      <c r="O228" s="359">
        <f t="shared" si="140"/>
        <v>0</v>
      </c>
      <c r="P228" s="359">
        <v>10</v>
      </c>
    </row>
    <row r="229" spans="2:16" ht="28.5">
      <c r="B229" s="255" t="s">
        <v>566</v>
      </c>
      <c r="C229" s="255" t="s">
        <v>584</v>
      </c>
      <c r="D229" s="256" t="s">
        <v>419</v>
      </c>
      <c r="E229" s="257">
        <v>235</v>
      </c>
      <c r="F229" s="257">
        <f t="shared" si="134"/>
        <v>15</v>
      </c>
      <c r="G229" s="257">
        <f>235+15</f>
        <v>250</v>
      </c>
      <c r="H229" s="257">
        <v>235</v>
      </c>
      <c r="I229" s="257">
        <f t="shared" si="136"/>
        <v>0</v>
      </c>
      <c r="J229" s="257">
        <f>235</f>
        <v>235</v>
      </c>
      <c r="K229" s="257">
        <v>235</v>
      </c>
      <c r="L229" s="257">
        <f t="shared" si="138"/>
        <v>0</v>
      </c>
      <c r="M229" s="257">
        <v>235</v>
      </c>
      <c r="N229" s="257">
        <v>235</v>
      </c>
      <c r="O229" s="257">
        <f t="shared" si="140"/>
        <v>0</v>
      </c>
      <c r="P229" s="257">
        <v>235</v>
      </c>
    </row>
    <row r="230" spans="2:16">
      <c r="B230" s="365" t="s">
        <v>354</v>
      </c>
      <c r="C230" s="255" t="s">
        <v>354</v>
      </c>
      <c r="D230" s="258" t="s">
        <v>16</v>
      </c>
      <c r="E230" s="359">
        <f t="shared" ref="E230" si="172">E231+E232</f>
        <v>42</v>
      </c>
      <c r="F230" s="359">
        <f t="shared" si="134"/>
        <v>0</v>
      </c>
      <c r="G230" s="359">
        <f t="shared" ref="G230:H230" si="173">G231+G232</f>
        <v>42</v>
      </c>
      <c r="H230" s="359">
        <f t="shared" si="173"/>
        <v>42</v>
      </c>
      <c r="I230" s="359">
        <f t="shared" si="136"/>
        <v>0</v>
      </c>
      <c r="J230" s="359">
        <f t="shared" ref="J230:K230" si="174">J231+J232</f>
        <v>42</v>
      </c>
      <c r="K230" s="359">
        <f t="shared" si="174"/>
        <v>42</v>
      </c>
      <c r="L230" s="359">
        <f t="shared" si="138"/>
        <v>0</v>
      </c>
      <c r="M230" s="359">
        <f t="shared" ref="M230:N230" si="175">M231+M232</f>
        <v>42</v>
      </c>
      <c r="N230" s="359">
        <f t="shared" si="175"/>
        <v>42</v>
      </c>
      <c r="O230" s="359">
        <f t="shared" si="140"/>
        <v>0</v>
      </c>
      <c r="P230" s="359">
        <f t="shared" ref="P230" si="176">P231+P232</f>
        <v>42</v>
      </c>
    </row>
    <row r="231" spans="2:16">
      <c r="B231" s="365" t="s">
        <v>354</v>
      </c>
      <c r="C231" s="255" t="s">
        <v>354</v>
      </c>
      <c r="D231" s="258" t="s">
        <v>17</v>
      </c>
      <c r="E231" s="359">
        <v>37</v>
      </c>
      <c r="F231" s="359">
        <f t="shared" si="134"/>
        <v>0</v>
      </c>
      <c r="G231" s="359">
        <v>37</v>
      </c>
      <c r="H231" s="359">
        <v>37</v>
      </c>
      <c r="I231" s="359">
        <f t="shared" si="136"/>
        <v>0</v>
      </c>
      <c r="J231" s="359">
        <v>37</v>
      </c>
      <c r="K231" s="359">
        <v>37</v>
      </c>
      <c r="L231" s="359">
        <f t="shared" si="138"/>
        <v>0</v>
      </c>
      <c r="M231" s="359">
        <v>37</v>
      </c>
      <c r="N231" s="359">
        <v>37</v>
      </c>
      <c r="O231" s="359">
        <f t="shared" si="140"/>
        <v>0</v>
      </c>
      <c r="P231" s="359">
        <v>37</v>
      </c>
    </row>
    <row r="232" spans="2:16">
      <c r="B232" s="365" t="s">
        <v>354</v>
      </c>
      <c r="C232" s="255" t="s">
        <v>354</v>
      </c>
      <c r="D232" s="258" t="s">
        <v>18</v>
      </c>
      <c r="E232" s="359">
        <v>5</v>
      </c>
      <c r="F232" s="359">
        <f t="shared" si="134"/>
        <v>0</v>
      </c>
      <c r="G232" s="359">
        <v>5</v>
      </c>
      <c r="H232" s="359">
        <v>5</v>
      </c>
      <c r="I232" s="359">
        <f t="shared" si="136"/>
        <v>0</v>
      </c>
      <c r="J232" s="359">
        <v>5</v>
      </c>
      <c r="K232" s="359">
        <v>5</v>
      </c>
      <c r="L232" s="359">
        <f t="shared" si="138"/>
        <v>0</v>
      </c>
      <c r="M232" s="359">
        <v>5</v>
      </c>
      <c r="N232" s="359">
        <v>5</v>
      </c>
      <c r="O232" s="359">
        <f t="shared" si="140"/>
        <v>0</v>
      </c>
      <c r="P232" s="359">
        <v>5</v>
      </c>
    </row>
    <row r="233" spans="2:16" ht="28.5">
      <c r="B233" s="255" t="s">
        <v>567</v>
      </c>
      <c r="C233" s="255" t="s">
        <v>585</v>
      </c>
      <c r="D233" s="256" t="s">
        <v>420</v>
      </c>
      <c r="E233" s="257">
        <v>400</v>
      </c>
      <c r="F233" s="257">
        <f t="shared" si="134"/>
        <v>0</v>
      </c>
      <c r="G233" s="257">
        <v>400</v>
      </c>
      <c r="H233" s="257">
        <v>400</v>
      </c>
      <c r="I233" s="257">
        <f t="shared" si="136"/>
        <v>0</v>
      </c>
      <c r="J233" s="257">
        <v>400</v>
      </c>
      <c r="K233" s="257">
        <v>400</v>
      </c>
      <c r="L233" s="257">
        <f t="shared" si="138"/>
        <v>0</v>
      </c>
      <c r="M233" s="257">
        <v>400</v>
      </c>
      <c r="N233" s="257">
        <v>400</v>
      </c>
      <c r="O233" s="257">
        <f t="shared" si="140"/>
        <v>0</v>
      </c>
      <c r="P233" s="257">
        <v>400</v>
      </c>
    </row>
    <row r="234" spans="2:16">
      <c r="B234" s="365" t="s">
        <v>354</v>
      </c>
      <c r="C234" s="255" t="s">
        <v>354</v>
      </c>
      <c r="D234" s="258" t="s">
        <v>16</v>
      </c>
      <c r="E234" s="359">
        <f t="shared" ref="E234" si="177">E235+E236</f>
        <v>43</v>
      </c>
      <c r="F234" s="359">
        <f t="shared" si="134"/>
        <v>0</v>
      </c>
      <c r="G234" s="359">
        <f t="shared" ref="G234:H234" si="178">G235+G236</f>
        <v>43</v>
      </c>
      <c r="H234" s="359">
        <f t="shared" si="178"/>
        <v>43</v>
      </c>
      <c r="I234" s="359">
        <f t="shared" si="136"/>
        <v>0</v>
      </c>
      <c r="J234" s="359">
        <f t="shared" ref="J234:K234" si="179">J235+J236</f>
        <v>43</v>
      </c>
      <c r="K234" s="359">
        <f t="shared" si="179"/>
        <v>43</v>
      </c>
      <c r="L234" s="359">
        <f t="shared" si="138"/>
        <v>0</v>
      </c>
      <c r="M234" s="359">
        <f t="shared" ref="M234:N234" si="180">M235+M236</f>
        <v>43</v>
      </c>
      <c r="N234" s="359">
        <f t="shared" si="180"/>
        <v>43</v>
      </c>
      <c r="O234" s="359">
        <f t="shared" si="140"/>
        <v>0</v>
      </c>
      <c r="P234" s="359">
        <f t="shared" ref="P234" si="181">P235+P236</f>
        <v>43</v>
      </c>
    </row>
    <row r="235" spans="2:16">
      <c r="B235" s="365" t="s">
        <v>354</v>
      </c>
      <c r="C235" s="255" t="s">
        <v>354</v>
      </c>
      <c r="D235" s="258" t="s">
        <v>17</v>
      </c>
      <c r="E235" s="359">
        <v>43</v>
      </c>
      <c r="F235" s="359">
        <f t="shared" si="134"/>
        <v>0</v>
      </c>
      <c r="G235" s="359">
        <v>43</v>
      </c>
      <c r="H235" s="359">
        <v>43</v>
      </c>
      <c r="I235" s="359">
        <f t="shared" si="136"/>
        <v>0</v>
      </c>
      <c r="J235" s="359">
        <v>43</v>
      </c>
      <c r="K235" s="359">
        <v>43</v>
      </c>
      <c r="L235" s="359">
        <f t="shared" si="138"/>
        <v>0</v>
      </c>
      <c r="M235" s="359">
        <v>43</v>
      </c>
      <c r="N235" s="359">
        <v>43</v>
      </c>
      <c r="O235" s="359">
        <f t="shared" si="140"/>
        <v>0</v>
      </c>
      <c r="P235" s="359">
        <v>43</v>
      </c>
    </row>
    <row r="236" spans="2:16">
      <c r="B236" s="365" t="s">
        <v>354</v>
      </c>
      <c r="C236" s="255" t="s">
        <v>354</v>
      </c>
      <c r="D236" s="258" t="s">
        <v>18</v>
      </c>
      <c r="E236" s="359"/>
      <c r="F236" s="359">
        <f t="shared" si="134"/>
        <v>0</v>
      </c>
      <c r="G236" s="359"/>
      <c r="H236" s="359"/>
      <c r="I236" s="359">
        <f t="shared" si="136"/>
        <v>0</v>
      </c>
      <c r="J236" s="359"/>
      <c r="K236" s="359"/>
      <c r="L236" s="359">
        <f t="shared" si="138"/>
        <v>0</v>
      </c>
      <c r="M236" s="359"/>
      <c r="N236" s="359"/>
      <c r="O236" s="359">
        <f t="shared" si="140"/>
        <v>0</v>
      </c>
      <c r="P236" s="359"/>
    </row>
    <row r="237" spans="2:16" ht="71.25">
      <c r="B237" s="255" t="s">
        <v>568</v>
      </c>
      <c r="C237" s="255" t="s">
        <v>586</v>
      </c>
      <c r="D237" s="256" t="s">
        <v>421</v>
      </c>
      <c r="E237" s="257">
        <v>1460</v>
      </c>
      <c r="F237" s="257">
        <f t="shared" si="134"/>
        <v>125</v>
      </c>
      <c r="G237" s="257">
        <f>1460+125</f>
        <v>1585</v>
      </c>
      <c r="H237" s="257">
        <v>1460</v>
      </c>
      <c r="I237" s="257">
        <f t="shared" si="136"/>
        <v>0</v>
      </c>
      <c r="J237" s="257">
        <f>1460</f>
        <v>1460</v>
      </c>
      <c r="K237" s="257">
        <v>1460</v>
      </c>
      <c r="L237" s="257">
        <f t="shared" si="138"/>
        <v>0</v>
      </c>
      <c r="M237" s="257">
        <v>1460</v>
      </c>
      <c r="N237" s="257">
        <v>1460</v>
      </c>
      <c r="O237" s="257">
        <f t="shared" si="140"/>
        <v>0</v>
      </c>
      <c r="P237" s="257">
        <v>1460</v>
      </c>
    </row>
    <row r="238" spans="2:16">
      <c r="B238" s="365" t="s">
        <v>354</v>
      </c>
      <c r="C238" s="255" t="s">
        <v>354</v>
      </c>
      <c r="D238" s="258" t="s">
        <v>16</v>
      </c>
      <c r="E238" s="359">
        <f t="shared" ref="E238" si="182">E239+E240</f>
        <v>191</v>
      </c>
      <c r="F238" s="359">
        <f t="shared" si="134"/>
        <v>0</v>
      </c>
      <c r="G238" s="359">
        <f t="shared" ref="G238:H238" si="183">G239+G240</f>
        <v>191</v>
      </c>
      <c r="H238" s="359">
        <f t="shared" si="183"/>
        <v>191</v>
      </c>
      <c r="I238" s="359">
        <f t="shared" si="136"/>
        <v>0</v>
      </c>
      <c r="J238" s="359">
        <f t="shared" ref="J238:K238" si="184">J239+J240</f>
        <v>191</v>
      </c>
      <c r="K238" s="359">
        <f t="shared" si="184"/>
        <v>191</v>
      </c>
      <c r="L238" s="359">
        <f t="shared" si="138"/>
        <v>0</v>
      </c>
      <c r="M238" s="359">
        <f t="shared" ref="M238:N238" si="185">M239+M240</f>
        <v>191</v>
      </c>
      <c r="N238" s="359">
        <f t="shared" si="185"/>
        <v>191</v>
      </c>
      <c r="O238" s="359">
        <f t="shared" si="140"/>
        <v>0</v>
      </c>
      <c r="P238" s="359">
        <f t="shared" ref="P238" si="186">P239+P240</f>
        <v>191</v>
      </c>
    </row>
    <row r="239" spans="2:16">
      <c r="B239" s="365" t="s">
        <v>354</v>
      </c>
      <c r="C239" s="255" t="s">
        <v>354</v>
      </c>
      <c r="D239" s="258" t="s">
        <v>17</v>
      </c>
      <c r="E239" s="359">
        <v>178</v>
      </c>
      <c r="F239" s="359">
        <f t="shared" si="134"/>
        <v>0</v>
      </c>
      <c r="G239" s="359">
        <v>178</v>
      </c>
      <c r="H239" s="359">
        <v>178</v>
      </c>
      <c r="I239" s="359">
        <f t="shared" si="136"/>
        <v>0</v>
      </c>
      <c r="J239" s="359">
        <v>178</v>
      </c>
      <c r="K239" s="359">
        <v>178</v>
      </c>
      <c r="L239" s="359">
        <f t="shared" si="138"/>
        <v>0</v>
      </c>
      <c r="M239" s="359">
        <v>178</v>
      </c>
      <c r="N239" s="359">
        <v>178</v>
      </c>
      <c r="O239" s="359">
        <f t="shared" si="140"/>
        <v>0</v>
      </c>
      <c r="P239" s="359">
        <v>178</v>
      </c>
    </row>
    <row r="240" spans="2:16">
      <c r="B240" s="365" t="s">
        <v>354</v>
      </c>
      <c r="C240" s="255" t="s">
        <v>354</v>
      </c>
      <c r="D240" s="258" t="s">
        <v>18</v>
      </c>
      <c r="E240" s="359">
        <v>13</v>
      </c>
      <c r="F240" s="359">
        <f t="shared" si="134"/>
        <v>0</v>
      </c>
      <c r="G240" s="359">
        <v>13</v>
      </c>
      <c r="H240" s="359">
        <v>13</v>
      </c>
      <c r="I240" s="359">
        <f t="shared" si="136"/>
        <v>0</v>
      </c>
      <c r="J240" s="359">
        <v>13</v>
      </c>
      <c r="K240" s="359">
        <v>13</v>
      </c>
      <c r="L240" s="359">
        <f t="shared" si="138"/>
        <v>0</v>
      </c>
      <c r="M240" s="359">
        <v>13</v>
      </c>
      <c r="N240" s="359">
        <v>13</v>
      </c>
      <c r="O240" s="359">
        <f t="shared" si="140"/>
        <v>0</v>
      </c>
      <c r="P240" s="359">
        <v>13</v>
      </c>
    </row>
    <row r="241" spans="2:16" ht="57">
      <c r="B241" s="255" t="s">
        <v>569</v>
      </c>
      <c r="C241" s="255" t="s">
        <v>587</v>
      </c>
      <c r="D241" s="256" t="s">
        <v>422</v>
      </c>
      <c r="E241" s="257">
        <v>1195</v>
      </c>
      <c r="F241" s="257">
        <f t="shared" si="134"/>
        <v>250</v>
      </c>
      <c r="G241" s="257">
        <f>1195+250</f>
        <v>1445</v>
      </c>
      <c r="H241" s="257">
        <v>1195</v>
      </c>
      <c r="I241" s="257">
        <f t="shared" si="136"/>
        <v>250</v>
      </c>
      <c r="J241" s="257">
        <f>1195+250</f>
        <v>1445</v>
      </c>
      <c r="K241" s="257">
        <v>1195</v>
      </c>
      <c r="L241" s="257">
        <f t="shared" si="138"/>
        <v>250</v>
      </c>
      <c r="M241" s="257">
        <f>1195+250</f>
        <v>1445</v>
      </c>
      <c r="N241" s="257">
        <v>1195</v>
      </c>
      <c r="O241" s="257">
        <f t="shared" si="140"/>
        <v>250</v>
      </c>
      <c r="P241" s="257">
        <f>1195+250</f>
        <v>1445</v>
      </c>
    </row>
    <row r="242" spans="2:16">
      <c r="B242" s="365" t="s">
        <v>354</v>
      </c>
      <c r="C242" s="255" t="s">
        <v>354</v>
      </c>
      <c r="D242" s="258" t="s">
        <v>16</v>
      </c>
      <c r="E242" s="359">
        <f t="shared" ref="E242" si="187">E243+E244</f>
        <v>286</v>
      </c>
      <c r="F242" s="359">
        <f t="shared" si="134"/>
        <v>0</v>
      </c>
      <c r="G242" s="359">
        <f t="shared" ref="G242:H242" si="188">G243+G244</f>
        <v>286</v>
      </c>
      <c r="H242" s="359">
        <f t="shared" si="188"/>
        <v>286</v>
      </c>
      <c r="I242" s="359">
        <f t="shared" si="136"/>
        <v>0</v>
      </c>
      <c r="J242" s="359">
        <f t="shared" ref="J242:K242" si="189">J243+J244</f>
        <v>286</v>
      </c>
      <c r="K242" s="359">
        <f t="shared" si="189"/>
        <v>286</v>
      </c>
      <c r="L242" s="359">
        <f t="shared" si="138"/>
        <v>0</v>
      </c>
      <c r="M242" s="359">
        <f t="shared" ref="M242:N242" si="190">M243+M244</f>
        <v>286</v>
      </c>
      <c r="N242" s="359">
        <f t="shared" si="190"/>
        <v>286</v>
      </c>
      <c r="O242" s="359">
        <f t="shared" si="140"/>
        <v>0</v>
      </c>
      <c r="P242" s="359">
        <f t="shared" ref="P242" si="191">P243+P244</f>
        <v>286</v>
      </c>
    </row>
    <row r="243" spans="2:16">
      <c r="B243" s="365" t="s">
        <v>354</v>
      </c>
      <c r="C243" s="255" t="s">
        <v>354</v>
      </c>
      <c r="D243" s="258" t="s">
        <v>17</v>
      </c>
      <c r="E243" s="359">
        <v>268</v>
      </c>
      <c r="F243" s="359">
        <f t="shared" si="134"/>
        <v>0</v>
      </c>
      <c r="G243" s="359">
        <v>268</v>
      </c>
      <c r="H243" s="359">
        <v>268</v>
      </c>
      <c r="I243" s="359">
        <f t="shared" si="136"/>
        <v>0</v>
      </c>
      <c r="J243" s="359">
        <v>268</v>
      </c>
      <c r="K243" s="359">
        <v>268</v>
      </c>
      <c r="L243" s="359">
        <f t="shared" si="138"/>
        <v>0</v>
      </c>
      <c r="M243" s="359">
        <v>268</v>
      </c>
      <c r="N243" s="359">
        <v>268</v>
      </c>
      <c r="O243" s="359">
        <f t="shared" si="140"/>
        <v>0</v>
      </c>
      <c r="P243" s="359">
        <v>268</v>
      </c>
    </row>
    <row r="244" spans="2:16">
      <c r="B244" s="365" t="s">
        <v>354</v>
      </c>
      <c r="C244" s="255" t="s">
        <v>354</v>
      </c>
      <c r="D244" s="258" t="s">
        <v>18</v>
      </c>
      <c r="E244" s="359">
        <v>18</v>
      </c>
      <c r="F244" s="359">
        <f t="shared" si="134"/>
        <v>0</v>
      </c>
      <c r="G244" s="359">
        <v>18</v>
      </c>
      <c r="H244" s="359">
        <v>18</v>
      </c>
      <c r="I244" s="359">
        <f t="shared" si="136"/>
        <v>0</v>
      </c>
      <c r="J244" s="359">
        <v>18</v>
      </c>
      <c r="K244" s="359">
        <v>18</v>
      </c>
      <c r="L244" s="359">
        <f t="shared" si="138"/>
        <v>0</v>
      </c>
      <c r="M244" s="359">
        <v>18</v>
      </c>
      <c r="N244" s="359">
        <v>18</v>
      </c>
      <c r="O244" s="359">
        <f t="shared" si="140"/>
        <v>0</v>
      </c>
      <c r="P244" s="359">
        <v>18</v>
      </c>
    </row>
    <row r="245" spans="2:16" ht="42.75">
      <c r="B245" s="255" t="s">
        <v>570</v>
      </c>
      <c r="C245" s="255" t="s">
        <v>582</v>
      </c>
      <c r="D245" s="256" t="s">
        <v>423</v>
      </c>
      <c r="E245" s="257">
        <v>700</v>
      </c>
      <c r="F245" s="257">
        <f t="shared" si="134"/>
        <v>0</v>
      </c>
      <c r="G245" s="257">
        <v>700</v>
      </c>
      <c r="H245" s="257">
        <v>700</v>
      </c>
      <c r="I245" s="257">
        <f t="shared" si="136"/>
        <v>0</v>
      </c>
      <c r="J245" s="257">
        <v>700</v>
      </c>
      <c r="K245" s="257">
        <v>700</v>
      </c>
      <c r="L245" s="257">
        <f t="shared" si="138"/>
        <v>0</v>
      </c>
      <c r="M245" s="257">
        <v>700</v>
      </c>
      <c r="N245" s="257">
        <v>700</v>
      </c>
      <c r="O245" s="257">
        <f t="shared" si="140"/>
        <v>0</v>
      </c>
      <c r="P245" s="257">
        <v>700</v>
      </c>
    </row>
    <row r="246" spans="2:16">
      <c r="B246" s="365" t="s">
        <v>354</v>
      </c>
      <c r="C246" s="255" t="s">
        <v>354</v>
      </c>
      <c r="D246" s="258" t="s">
        <v>16</v>
      </c>
      <c r="E246" s="359">
        <f t="shared" ref="E246" si="192">E247+E248</f>
        <v>80</v>
      </c>
      <c r="F246" s="359">
        <f t="shared" si="134"/>
        <v>0</v>
      </c>
      <c r="G246" s="359">
        <f t="shared" ref="G246:H246" si="193">G247+G248</f>
        <v>80</v>
      </c>
      <c r="H246" s="359">
        <f t="shared" si="193"/>
        <v>80</v>
      </c>
      <c r="I246" s="359">
        <f t="shared" si="136"/>
        <v>0</v>
      </c>
      <c r="J246" s="359">
        <f t="shared" ref="J246:K246" si="194">J247+J248</f>
        <v>80</v>
      </c>
      <c r="K246" s="359">
        <f t="shared" si="194"/>
        <v>80</v>
      </c>
      <c r="L246" s="359">
        <f t="shared" si="138"/>
        <v>0</v>
      </c>
      <c r="M246" s="359">
        <f t="shared" ref="M246:N246" si="195">M247+M248</f>
        <v>80</v>
      </c>
      <c r="N246" s="359">
        <f t="shared" si="195"/>
        <v>80</v>
      </c>
      <c r="O246" s="359">
        <f t="shared" si="140"/>
        <v>0</v>
      </c>
      <c r="P246" s="359">
        <f t="shared" ref="P246" si="196">P247+P248</f>
        <v>80</v>
      </c>
    </row>
    <row r="247" spans="2:16">
      <c r="B247" s="365" t="s">
        <v>354</v>
      </c>
      <c r="C247" s="255" t="s">
        <v>354</v>
      </c>
      <c r="D247" s="258" t="s">
        <v>17</v>
      </c>
      <c r="E247" s="359">
        <v>63</v>
      </c>
      <c r="F247" s="359">
        <f t="shared" si="134"/>
        <v>0</v>
      </c>
      <c r="G247" s="359">
        <v>63</v>
      </c>
      <c r="H247" s="359">
        <v>63</v>
      </c>
      <c r="I247" s="359">
        <f t="shared" si="136"/>
        <v>0</v>
      </c>
      <c r="J247" s="359">
        <v>63</v>
      </c>
      <c r="K247" s="359">
        <v>63</v>
      </c>
      <c r="L247" s="359">
        <f t="shared" si="138"/>
        <v>0</v>
      </c>
      <c r="M247" s="359">
        <v>63</v>
      </c>
      <c r="N247" s="359">
        <v>63</v>
      </c>
      <c r="O247" s="359">
        <f t="shared" si="140"/>
        <v>0</v>
      </c>
      <c r="P247" s="359">
        <v>63</v>
      </c>
    </row>
    <row r="248" spans="2:16">
      <c r="B248" s="365" t="s">
        <v>354</v>
      </c>
      <c r="C248" s="255" t="s">
        <v>354</v>
      </c>
      <c r="D248" s="258" t="s">
        <v>18</v>
      </c>
      <c r="E248" s="359">
        <v>17</v>
      </c>
      <c r="F248" s="359">
        <f t="shared" si="134"/>
        <v>0</v>
      </c>
      <c r="G248" s="359">
        <v>17</v>
      </c>
      <c r="H248" s="359">
        <v>17</v>
      </c>
      <c r="I248" s="359">
        <f t="shared" si="136"/>
        <v>0</v>
      </c>
      <c r="J248" s="359">
        <v>17</v>
      </c>
      <c r="K248" s="359">
        <v>17</v>
      </c>
      <c r="L248" s="359">
        <f t="shared" si="138"/>
        <v>0</v>
      </c>
      <c r="M248" s="359">
        <v>17</v>
      </c>
      <c r="N248" s="359">
        <v>17</v>
      </c>
      <c r="O248" s="359">
        <f t="shared" si="140"/>
        <v>0</v>
      </c>
      <c r="P248" s="359">
        <v>17</v>
      </c>
    </row>
    <row r="249" spans="2:16" ht="42.75">
      <c r="B249" s="255" t="s">
        <v>571</v>
      </c>
      <c r="C249" s="255" t="s">
        <v>588</v>
      </c>
      <c r="D249" s="256" t="s">
        <v>424</v>
      </c>
      <c r="E249" s="257">
        <v>130</v>
      </c>
      <c r="F249" s="257">
        <f t="shared" si="134"/>
        <v>5</v>
      </c>
      <c r="G249" s="257">
        <f>130+5</f>
        <v>135</v>
      </c>
      <c r="H249" s="257">
        <v>130</v>
      </c>
      <c r="I249" s="257">
        <f t="shared" si="136"/>
        <v>5</v>
      </c>
      <c r="J249" s="257">
        <f>130+5</f>
        <v>135</v>
      </c>
      <c r="K249" s="257">
        <v>130</v>
      </c>
      <c r="L249" s="257">
        <f t="shared" si="138"/>
        <v>5</v>
      </c>
      <c r="M249" s="257">
        <f>130+5</f>
        <v>135</v>
      </c>
      <c r="N249" s="257">
        <v>130</v>
      </c>
      <c r="O249" s="257">
        <f t="shared" si="140"/>
        <v>5</v>
      </c>
      <c r="P249" s="257">
        <f>130+5</f>
        <v>135</v>
      </c>
    </row>
    <row r="250" spans="2:16">
      <c r="B250" s="365" t="s">
        <v>354</v>
      </c>
      <c r="C250" s="255" t="s">
        <v>354</v>
      </c>
      <c r="D250" s="258" t="s">
        <v>16</v>
      </c>
      <c r="E250" s="359">
        <f t="shared" ref="E250" si="197">E251+E252</f>
        <v>24</v>
      </c>
      <c r="F250" s="359">
        <f t="shared" si="134"/>
        <v>0</v>
      </c>
      <c r="G250" s="359">
        <f t="shared" ref="G250:H250" si="198">G251+G252</f>
        <v>24</v>
      </c>
      <c r="H250" s="359">
        <f t="shared" si="198"/>
        <v>24</v>
      </c>
      <c r="I250" s="359">
        <f t="shared" si="136"/>
        <v>0</v>
      </c>
      <c r="J250" s="359">
        <f t="shared" ref="J250:K250" si="199">J251+J252</f>
        <v>24</v>
      </c>
      <c r="K250" s="359">
        <f t="shared" si="199"/>
        <v>24</v>
      </c>
      <c r="L250" s="359">
        <f t="shared" si="138"/>
        <v>0</v>
      </c>
      <c r="M250" s="359">
        <f t="shared" ref="M250:N250" si="200">M251+M252</f>
        <v>24</v>
      </c>
      <c r="N250" s="359">
        <f t="shared" si="200"/>
        <v>24</v>
      </c>
      <c r="O250" s="359">
        <f t="shared" si="140"/>
        <v>0</v>
      </c>
      <c r="P250" s="359">
        <f t="shared" ref="P250" si="201">P251+P252</f>
        <v>24</v>
      </c>
    </row>
    <row r="251" spans="2:16">
      <c r="B251" s="365" t="s">
        <v>354</v>
      </c>
      <c r="C251" s="255" t="s">
        <v>354</v>
      </c>
      <c r="D251" s="258" t="s">
        <v>17</v>
      </c>
      <c r="E251" s="359">
        <v>19</v>
      </c>
      <c r="F251" s="359">
        <f t="shared" si="134"/>
        <v>0</v>
      </c>
      <c r="G251" s="359">
        <v>19</v>
      </c>
      <c r="H251" s="359">
        <v>19</v>
      </c>
      <c r="I251" s="359">
        <f t="shared" si="136"/>
        <v>0</v>
      </c>
      <c r="J251" s="359">
        <v>19</v>
      </c>
      <c r="K251" s="359">
        <v>19</v>
      </c>
      <c r="L251" s="359">
        <f t="shared" si="138"/>
        <v>0</v>
      </c>
      <c r="M251" s="359">
        <v>19</v>
      </c>
      <c r="N251" s="359">
        <v>19</v>
      </c>
      <c r="O251" s="359">
        <f t="shared" si="140"/>
        <v>0</v>
      </c>
      <c r="P251" s="359">
        <v>19</v>
      </c>
    </row>
    <row r="252" spans="2:16">
      <c r="B252" s="365" t="s">
        <v>354</v>
      </c>
      <c r="C252" s="255" t="s">
        <v>354</v>
      </c>
      <c r="D252" s="258" t="s">
        <v>18</v>
      </c>
      <c r="E252" s="359">
        <v>5</v>
      </c>
      <c r="F252" s="359">
        <f t="shared" si="134"/>
        <v>0</v>
      </c>
      <c r="G252" s="359">
        <v>5</v>
      </c>
      <c r="H252" s="359">
        <v>5</v>
      </c>
      <c r="I252" s="359">
        <f t="shared" si="136"/>
        <v>0</v>
      </c>
      <c r="J252" s="359">
        <v>5</v>
      </c>
      <c r="K252" s="359">
        <v>5</v>
      </c>
      <c r="L252" s="359">
        <f t="shared" si="138"/>
        <v>0</v>
      </c>
      <c r="M252" s="359">
        <v>5</v>
      </c>
      <c r="N252" s="359">
        <v>5</v>
      </c>
      <c r="O252" s="359">
        <f t="shared" si="140"/>
        <v>0</v>
      </c>
      <c r="P252" s="359">
        <v>5</v>
      </c>
    </row>
    <row r="253" spans="2:16" ht="42.75">
      <c r="B253" s="255" t="s">
        <v>579</v>
      </c>
      <c r="C253" s="255" t="s">
        <v>589</v>
      </c>
      <c r="D253" s="256" t="s">
        <v>425</v>
      </c>
      <c r="E253" s="257">
        <f>240</f>
        <v>240</v>
      </c>
      <c r="F253" s="257">
        <f t="shared" si="134"/>
        <v>9</v>
      </c>
      <c r="G253" s="257">
        <f>240+9</f>
        <v>249</v>
      </c>
      <c r="H253" s="257">
        <f>240</f>
        <v>240</v>
      </c>
      <c r="I253" s="257">
        <f t="shared" si="136"/>
        <v>7</v>
      </c>
      <c r="J253" s="257">
        <f>240+7</f>
        <v>247</v>
      </c>
      <c r="K253" s="257">
        <f>240</f>
        <v>240</v>
      </c>
      <c r="L253" s="257">
        <f t="shared" si="138"/>
        <v>7</v>
      </c>
      <c r="M253" s="257">
        <f>240+7</f>
        <v>247</v>
      </c>
      <c r="N253" s="257">
        <f>240</f>
        <v>240</v>
      </c>
      <c r="O253" s="257">
        <f t="shared" si="140"/>
        <v>7</v>
      </c>
      <c r="P253" s="257">
        <f>240+7</f>
        <v>247</v>
      </c>
    </row>
    <row r="254" spans="2:16">
      <c r="B254" s="365" t="s">
        <v>354</v>
      </c>
      <c r="C254" s="255" t="s">
        <v>354</v>
      </c>
      <c r="D254" s="258" t="s">
        <v>16</v>
      </c>
      <c r="E254" s="359">
        <f t="shared" ref="E254" si="202">E255+E256</f>
        <v>71</v>
      </c>
      <c r="F254" s="359">
        <f t="shared" si="134"/>
        <v>0</v>
      </c>
      <c r="G254" s="359">
        <f t="shared" ref="G254:H254" si="203">G255+G256</f>
        <v>71</v>
      </c>
      <c r="H254" s="359">
        <f t="shared" si="203"/>
        <v>71</v>
      </c>
      <c r="I254" s="359">
        <f t="shared" si="136"/>
        <v>0</v>
      </c>
      <c r="J254" s="359">
        <f t="shared" ref="J254:K254" si="204">J255+J256</f>
        <v>71</v>
      </c>
      <c r="K254" s="359">
        <f t="shared" si="204"/>
        <v>71</v>
      </c>
      <c r="L254" s="359">
        <f t="shared" si="138"/>
        <v>0</v>
      </c>
      <c r="M254" s="359">
        <f t="shared" ref="M254:N254" si="205">M255+M256</f>
        <v>71</v>
      </c>
      <c r="N254" s="359">
        <f t="shared" si="205"/>
        <v>71</v>
      </c>
      <c r="O254" s="359">
        <f t="shared" si="140"/>
        <v>0</v>
      </c>
      <c r="P254" s="359">
        <f t="shared" ref="P254" si="206">P255+P256</f>
        <v>71</v>
      </c>
    </row>
    <row r="255" spans="2:16">
      <c r="B255" s="365" t="s">
        <v>354</v>
      </c>
      <c r="C255" s="255" t="s">
        <v>354</v>
      </c>
      <c r="D255" s="258" t="s">
        <v>17</v>
      </c>
      <c r="E255" s="359">
        <v>66</v>
      </c>
      <c r="F255" s="359">
        <f t="shared" si="134"/>
        <v>0</v>
      </c>
      <c r="G255" s="359">
        <v>66</v>
      </c>
      <c r="H255" s="359">
        <v>66</v>
      </c>
      <c r="I255" s="359">
        <f t="shared" si="136"/>
        <v>0</v>
      </c>
      <c r="J255" s="359">
        <v>66</v>
      </c>
      <c r="K255" s="359">
        <v>66</v>
      </c>
      <c r="L255" s="359">
        <f t="shared" si="138"/>
        <v>0</v>
      </c>
      <c r="M255" s="359">
        <v>66</v>
      </c>
      <c r="N255" s="359">
        <v>66</v>
      </c>
      <c r="O255" s="359">
        <f t="shared" si="140"/>
        <v>0</v>
      </c>
      <c r="P255" s="359">
        <v>66</v>
      </c>
    </row>
    <row r="256" spans="2:16">
      <c r="B256" s="365" t="s">
        <v>354</v>
      </c>
      <c r="C256" s="255" t="s">
        <v>354</v>
      </c>
      <c r="D256" s="258" t="s">
        <v>18</v>
      </c>
      <c r="E256" s="359">
        <v>5</v>
      </c>
      <c r="F256" s="359">
        <f t="shared" si="134"/>
        <v>0</v>
      </c>
      <c r="G256" s="359">
        <v>5</v>
      </c>
      <c r="H256" s="359">
        <v>5</v>
      </c>
      <c r="I256" s="359">
        <f t="shared" si="136"/>
        <v>0</v>
      </c>
      <c r="J256" s="359">
        <v>5</v>
      </c>
      <c r="K256" s="359">
        <v>5</v>
      </c>
      <c r="L256" s="359">
        <f t="shared" si="138"/>
        <v>0</v>
      </c>
      <c r="M256" s="359">
        <v>5</v>
      </c>
      <c r="N256" s="359">
        <v>5</v>
      </c>
      <c r="O256" s="359">
        <f t="shared" si="140"/>
        <v>0</v>
      </c>
      <c r="P256" s="359">
        <v>5</v>
      </c>
    </row>
    <row r="257" spans="2:16" ht="57">
      <c r="B257" s="255" t="s">
        <v>572</v>
      </c>
      <c r="C257" s="255" t="s">
        <v>590</v>
      </c>
      <c r="D257" s="256" t="s">
        <v>426</v>
      </c>
      <c r="E257" s="257">
        <v>245</v>
      </c>
      <c r="F257" s="257">
        <f t="shared" si="134"/>
        <v>55</v>
      </c>
      <c r="G257" s="257">
        <f>245+55</f>
        <v>300</v>
      </c>
      <c r="H257" s="257">
        <v>245</v>
      </c>
      <c r="I257" s="257">
        <f t="shared" si="136"/>
        <v>0</v>
      </c>
      <c r="J257" s="257">
        <v>245</v>
      </c>
      <c r="K257" s="257">
        <v>245</v>
      </c>
      <c r="L257" s="257">
        <f t="shared" si="138"/>
        <v>0</v>
      </c>
      <c r="M257" s="257">
        <v>245</v>
      </c>
      <c r="N257" s="257">
        <v>245</v>
      </c>
      <c r="O257" s="257">
        <f t="shared" si="140"/>
        <v>0</v>
      </c>
      <c r="P257" s="257">
        <v>245</v>
      </c>
    </row>
    <row r="258" spans="2:16">
      <c r="B258" s="365" t="s">
        <v>354</v>
      </c>
      <c r="C258" s="255" t="s">
        <v>354</v>
      </c>
      <c r="D258" s="258" t="s">
        <v>16</v>
      </c>
      <c r="E258" s="359">
        <f t="shared" ref="E258" si="207">E259+E260</f>
        <v>63</v>
      </c>
      <c r="F258" s="359">
        <f t="shared" si="134"/>
        <v>0</v>
      </c>
      <c r="G258" s="359">
        <f t="shared" ref="G258:H258" si="208">G259+G260</f>
        <v>63</v>
      </c>
      <c r="H258" s="359">
        <f t="shared" si="208"/>
        <v>63</v>
      </c>
      <c r="I258" s="359">
        <f t="shared" si="136"/>
        <v>0</v>
      </c>
      <c r="J258" s="359">
        <f t="shared" ref="J258:K258" si="209">J259+J260</f>
        <v>63</v>
      </c>
      <c r="K258" s="359">
        <f t="shared" si="209"/>
        <v>63</v>
      </c>
      <c r="L258" s="359">
        <f t="shared" si="138"/>
        <v>0</v>
      </c>
      <c r="M258" s="359">
        <f t="shared" ref="M258:N258" si="210">M259+M260</f>
        <v>63</v>
      </c>
      <c r="N258" s="359">
        <f t="shared" si="210"/>
        <v>63</v>
      </c>
      <c r="O258" s="359">
        <f t="shared" si="140"/>
        <v>0</v>
      </c>
      <c r="P258" s="359">
        <f t="shared" ref="P258" si="211">P259+P260</f>
        <v>63</v>
      </c>
    </row>
    <row r="259" spans="2:16">
      <c r="B259" s="365" t="s">
        <v>354</v>
      </c>
      <c r="C259" s="255" t="s">
        <v>354</v>
      </c>
      <c r="D259" s="258" t="s">
        <v>17</v>
      </c>
      <c r="E259" s="359">
        <v>58</v>
      </c>
      <c r="F259" s="359">
        <f t="shared" si="134"/>
        <v>0</v>
      </c>
      <c r="G259" s="359">
        <v>58</v>
      </c>
      <c r="H259" s="359">
        <v>58</v>
      </c>
      <c r="I259" s="359">
        <f t="shared" si="136"/>
        <v>0</v>
      </c>
      <c r="J259" s="359">
        <v>58</v>
      </c>
      <c r="K259" s="359">
        <v>58</v>
      </c>
      <c r="L259" s="359">
        <f t="shared" si="138"/>
        <v>0</v>
      </c>
      <c r="M259" s="359">
        <v>58</v>
      </c>
      <c r="N259" s="359">
        <v>58</v>
      </c>
      <c r="O259" s="359">
        <f t="shared" si="140"/>
        <v>0</v>
      </c>
      <c r="P259" s="359">
        <v>58</v>
      </c>
    </row>
    <row r="260" spans="2:16">
      <c r="B260" s="365" t="s">
        <v>354</v>
      </c>
      <c r="C260" s="255" t="s">
        <v>354</v>
      </c>
      <c r="D260" s="258" t="s">
        <v>18</v>
      </c>
      <c r="E260" s="359">
        <v>5</v>
      </c>
      <c r="F260" s="359">
        <f t="shared" si="134"/>
        <v>0</v>
      </c>
      <c r="G260" s="359">
        <v>5</v>
      </c>
      <c r="H260" s="359">
        <v>5</v>
      </c>
      <c r="I260" s="359">
        <f t="shared" si="136"/>
        <v>0</v>
      </c>
      <c r="J260" s="359">
        <v>5</v>
      </c>
      <c r="K260" s="359">
        <v>5</v>
      </c>
      <c r="L260" s="359">
        <f t="shared" si="138"/>
        <v>0</v>
      </c>
      <c r="M260" s="359">
        <v>5</v>
      </c>
      <c r="N260" s="359">
        <v>5</v>
      </c>
      <c r="O260" s="359">
        <f t="shared" si="140"/>
        <v>0</v>
      </c>
      <c r="P260" s="359">
        <v>5</v>
      </c>
    </row>
    <row r="261" spans="2:16" ht="28.5">
      <c r="B261" s="255" t="s">
        <v>573</v>
      </c>
      <c r="C261" s="255" t="s">
        <v>596</v>
      </c>
      <c r="D261" s="256" t="s">
        <v>427</v>
      </c>
      <c r="E261" s="257">
        <v>240</v>
      </c>
      <c r="F261" s="257">
        <f t="shared" ref="F261:F324" si="212">G261-E261</f>
        <v>0</v>
      </c>
      <c r="G261" s="257">
        <v>240</v>
      </c>
      <c r="H261" s="257">
        <v>240</v>
      </c>
      <c r="I261" s="257">
        <f t="shared" ref="I261:I324" si="213">J261-H261</f>
        <v>0</v>
      </c>
      <c r="J261" s="257">
        <v>240</v>
      </c>
      <c r="K261" s="257">
        <v>240</v>
      </c>
      <c r="L261" s="257">
        <f t="shared" ref="L261:L324" si="214">M261-K261</f>
        <v>0</v>
      </c>
      <c r="M261" s="257">
        <v>240</v>
      </c>
      <c r="N261" s="257">
        <v>240</v>
      </c>
      <c r="O261" s="257">
        <f t="shared" ref="O261:O324" si="215">P261-N261</f>
        <v>0</v>
      </c>
      <c r="P261" s="257">
        <v>240</v>
      </c>
    </row>
    <row r="262" spans="2:16">
      <c r="B262" s="365" t="s">
        <v>354</v>
      </c>
      <c r="C262" s="255" t="s">
        <v>354</v>
      </c>
      <c r="D262" s="258" t="s">
        <v>16</v>
      </c>
      <c r="E262" s="359">
        <f t="shared" ref="E262" si="216">E263+E264</f>
        <v>25</v>
      </c>
      <c r="F262" s="359">
        <f t="shared" si="212"/>
        <v>0</v>
      </c>
      <c r="G262" s="359">
        <f t="shared" ref="G262:H262" si="217">G263+G264</f>
        <v>25</v>
      </c>
      <c r="H262" s="359">
        <f t="shared" si="217"/>
        <v>25</v>
      </c>
      <c r="I262" s="359">
        <f t="shared" si="213"/>
        <v>0</v>
      </c>
      <c r="J262" s="359">
        <f t="shared" ref="J262:K262" si="218">J263+J264</f>
        <v>25</v>
      </c>
      <c r="K262" s="359">
        <f t="shared" si="218"/>
        <v>25</v>
      </c>
      <c r="L262" s="359">
        <f t="shared" si="214"/>
        <v>0</v>
      </c>
      <c r="M262" s="359">
        <f t="shared" ref="M262:N262" si="219">M263+M264</f>
        <v>25</v>
      </c>
      <c r="N262" s="359">
        <f t="shared" si="219"/>
        <v>25</v>
      </c>
      <c r="O262" s="359">
        <f t="shared" si="215"/>
        <v>0</v>
      </c>
      <c r="P262" s="359">
        <f t="shared" ref="P262" si="220">P263+P264</f>
        <v>25</v>
      </c>
    </row>
    <row r="263" spans="2:16">
      <c r="B263" s="365" t="s">
        <v>354</v>
      </c>
      <c r="C263" s="255" t="s">
        <v>354</v>
      </c>
      <c r="D263" s="258" t="s">
        <v>17</v>
      </c>
      <c r="E263" s="359">
        <v>21</v>
      </c>
      <c r="F263" s="359">
        <f t="shared" si="212"/>
        <v>0</v>
      </c>
      <c r="G263" s="359">
        <v>21</v>
      </c>
      <c r="H263" s="359">
        <v>21</v>
      </c>
      <c r="I263" s="359">
        <f t="shared" si="213"/>
        <v>0</v>
      </c>
      <c r="J263" s="359">
        <v>21</v>
      </c>
      <c r="K263" s="359">
        <v>21</v>
      </c>
      <c r="L263" s="359">
        <f t="shared" si="214"/>
        <v>0</v>
      </c>
      <c r="M263" s="359">
        <v>21</v>
      </c>
      <c r="N263" s="359">
        <v>21</v>
      </c>
      <c r="O263" s="359">
        <f t="shared" si="215"/>
        <v>0</v>
      </c>
      <c r="P263" s="359">
        <v>21</v>
      </c>
    </row>
    <row r="264" spans="2:16">
      <c r="B264" s="365" t="s">
        <v>354</v>
      </c>
      <c r="C264" s="255" t="s">
        <v>354</v>
      </c>
      <c r="D264" s="258" t="s">
        <v>18</v>
      </c>
      <c r="E264" s="359">
        <v>4</v>
      </c>
      <c r="F264" s="359">
        <f t="shared" si="212"/>
        <v>0</v>
      </c>
      <c r="G264" s="359">
        <v>4</v>
      </c>
      <c r="H264" s="359">
        <v>4</v>
      </c>
      <c r="I264" s="359">
        <f t="shared" si="213"/>
        <v>0</v>
      </c>
      <c r="J264" s="359">
        <v>4</v>
      </c>
      <c r="K264" s="359">
        <v>4</v>
      </c>
      <c r="L264" s="359">
        <f t="shared" si="214"/>
        <v>0</v>
      </c>
      <c r="M264" s="359">
        <v>4</v>
      </c>
      <c r="N264" s="359">
        <v>4</v>
      </c>
      <c r="O264" s="359">
        <f t="shared" si="215"/>
        <v>0</v>
      </c>
      <c r="P264" s="359">
        <v>4</v>
      </c>
    </row>
    <row r="265" spans="2:16" ht="57">
      <c r="B265" s="255" t="s">
        <v>574</v>
      </c>
      <c r="C265" s="255" t="s">
        <v>591</v>
      </c>
      <c r="D265" s="256" t="s">
        <v>428</v>
      </c>
      <c r="E265" s="257">
        <v>77</v>
      </c>
      <c r="F265" s="257">
        <f t="shared" si="212"/>
        <v>0</v>
      </c>
      <c r="G265" s="257">
        <v>77</v>
      </c>
      <c r="H265" s="257">
        <v>77</v>
      </c>
      <c r="I265" s="257">
        <f t="shared" si="213"/>
        <v>0</v>
      </c>
      <c r="J265" s="257">
        <v>77</v>
      </c>
      <c r="K265" s="257">
        <v>77</v>
      </c>
      <c r="L265" s="257">
        <f t="shared" si="214"/>
        <v>0</v>
      </c>
      <c r="M265" s="257">
        <v>77</v>
      </c>
      <c r="N265" s="257">
        <v>77</v>
      </c>
      <c r="O265" s="257">
        <f t="shared" si="215"/>
        <v>0</v>
      </c>
      <c r="P265" s="257">
        <v>77</v>
      </c>
    </row>
    <row r="266" spans="2:16">
      <c r="B266" s="365" t="s">
        <v>354</v>
      </c>
      <c r="C266" s="255" t="s">
        <v>354</v>
      </c>
      <c r="D266" s="258" t="s">
        <v>16</v>
      </c>
      <c r="E266" s="359">
        <f t="shared" ref="E266" si="221">E267+E268</f>
        <v>27</v>
      </c>
      <c r="F266" s="359">
        <f t="shared" si="212"/>
        <v>0</v>
      </c>
      <c r="G266" s="359">
        <f t="shared" ref="G266:H266" si="222">G267+G268</f>
        <v>27</v>
      </c>
      <c r="H266" s="359">
        <f t="shared" si="222"/>
        <v>27</v>
      </c>
      <c r="I266" s="359">
        <f t="shared" si="213"/>
        <v>0</v>
      </c>
      <c r="J266" s="359">
        <f t="shared" ref="J266:K266" si="223">J267+J268</f>
        <v>27</v>
      </c>
      <c r="K266" s="359">
        <f t="shared" si="223"/>
        <v>27</v>
      </c>
      <c r="L266" s="359">
        <f t="shared" si="214"/>
        <v>0</v>
      </c>
      <c r="M266" s="359">
        <f t="shared" ref="M266:N266" si="224">M267+M268</f>
        <v>27</v>
      </c>
      <c r="N266" s="359">
        <f t="shared" si="224"/>
        <v>27</v>
      </c>
      <c r="O266" s="359">
        <f t="shared" si="215"/>
        <v>0</v>
      </c>
      <c r="P266" s="359">
        <f t="shared" ref="P266" si="225">P267+P268</f>
        <v>27</v>
      </c>
    </row>
    <row r="267" spans="2:16">
      <c r="B267" s="365" t="s">
        <v>354</v>
      </c>
      <c r="C267" s="255" t="s">
        <v>354</v>
      </c>
      <c r="D267" s="258" t="s">
        <v>17</v>
      </c>
      <c r="E267" s="359">
        <v>24</v>
      </c>
      <c r="F267" s="359">
        <f t="shared" si="212"/>
        <v>0</v>
      </c>
      <c r="G267" s="359">
        <v>24</v>
      </c>
      <c r="H267" s="359">
        <v>24</v>
      </c>
      <c r="I267" s="359">
        <f t="shared" si="213"/>
        <v>0</v>
      </c>
      <c r="J267" s="359">
        <v>24</v>
      </c>
      <c r="K267" s="359">
        <v>24</v>
      </c>
      <c r="L267" s="359">
        <f t="shared" si="214"/>
        <v>0</v>
      </c>
      <c r="M267" s="359">
        <v>24</v>
      </c>
      <c r="N267" s="359">
        <v>24</v>
      </c>
      <c r="O267" s="359">
        <f t="shared" si="215"/>
        <v>0</v>
      </c>
      <c r="P267" s="359">
        <v>24</v>
      </c>
    </row>
    <row r="268" spans="2:16">
      <c r="B268" s="365" t="s">
        <v>354</v>
      </c>
      <c r="C268" s="255" t="s">
        <v>354</v>
      </c>
      <c r="D268" s="258" t="s">
        <v>18</v>
      </c>
      <c r="E268" s="359">
        <v>3</v>
      </c>
      <c r="F268" s="359">
        <f t="shared" si="212"/>
        <v>0</v>
      </c>
      <c r="G268" s="359">
        <v>3</v>
      </c>
      <c r="H268" s="359">
        <v>3</v>
      </c>
      <c r="I268" s="359">
        <f t="shared" si="213"/>
        <v>0</v>
      </c>
      <c r="J268" s="359">
        <v>3</v>
      </c>
      <c r="K268" s="359">
        <v>3</v>
      </c>
      <c r="L268" s="359">
        <f t="shared" si="214"/>
        <v>0</v>
      </c>
      <c r="M268" s="359">
        <v>3</v>
      </c>
      <c r="N268" s="359">
        <v>3</v>
      </c>
      <c r="O268" s="359">
        <f t="shared" si="215"/>
        <v>0</v>
      </c>
      <c r="P268" s="359">
        <v>3</v>
      </c>
    </row>
    <row r="269" spans="2:16" ht="57">
      <c r="B269" s="255" t="s">
        <v>575</v>
      </c>
      <c r="C269" s="255" t="s">
        <v>592</v>
      </c>
      <c r="D269" s="256" t="s">
        <v>429</v>
      </c>
      <c r="E269" s="257">
        <v>33</v>
      </c>
      <c r="F269" s="257">
        <f t="shared" si="212"/>
        <v>0</v>
      </c>
      <c r="G269" s="257">
        <v>33</v>
      </c>
      <c r="H269" s="257">
        <v>33</v>
      </c>
      <c r="I269" s="257">
        <f t="shared" si="213"/>
        <v>0</v>
      </c>
      <c r="J269" s="257">
        <v>33</v>
      </c>
      <c r="K269" s="257">
        <v>33</v>
      </c>
      <c r="L269" s="257">
        <f t="shared" si="214"/>
        <v>0</v>
      </c>
      <c r="M269" s="257">
        <v>33</v>
      </c>
      <c r="N269" s="257">
        <v>33</v>
      </c>
      <c r="O269" s="257">
        <f t="shared" si="215"/>
        <v>0</v>
      </c>
      <c r="P269" s="257">
        <v>33</v>
      </c>
    </row>
    <row r="270" spans="2:16">
      <c r="B270" s="365" t="s">
        <v>354</v>
      </c>
      <c r="C270" s="255" t="s">
        <v>354</v>
      </c>
      <c r="D270" s="258" t="s">
        <v>16</v>
      </c>
      <c r="E270" s="359">
        <f t="shared" ref="E270" si="226">E271+E272</f>
        <v>8</v>
      </c>
      <c r="F270" s="359">
        <f t="shared" si="212"/>
        <v>0</v>
      </c>
      <c r="G270" s="359">
        <f t="shared" ref="G270:H270" si="227">G271+G272</f>
        <v>8</v>
      </c>
      <c r="H270" s="359">
        <f t="shared" si="227"/>
        <v>8</v>
      </c>
      <c r="I270" s="359">
        <f t="shared" si="213"/>
        <v>0</v>
      </c>
      <c r="J270" s="359">
        <f t="shared" ref="J270:K270" si="228">J271+J272</f>
        <v>8</v>
      </c>
      <c r="K270" s="359">
        <f t="shared" si="228"/>
        <v>8</v>
      </c>
      <c r="L270" s="359">
        <f t="shared" si="214"/>
        <v>0</v>
      </c>
      <c r="M270" s="359">
        <f t="shared" ref="M270:N270" si="229">M271+M272</f>
        <v>8</v>
      </c>
      <c r="N270" s="359">
        <f t="shared" si="229"/>
        <v>8</v>
      </c>
      <c r="O270" s="359">
        <f t="shared" si="215"/>
        <v>0</v>
      </c>
      <c r="P270" s="359">
        <f t="shared" ref="P270" si="230">P271+P272</f>
        <v>8</v>
      </c>
    </row>
    <row r="271" spans="2:16">
      <c r="B271" s="365" t="s">
        <v>354</v>
      </c>
      <c r="C271" s="255" t="s">
        <v>354</v>
      </c>
      <c r="D271" s="258" t="s">
        <v>17</v>
      </c>
      <c r="E271" s="359">
        <v>8</v>
      </c>
      <c r="F271" s="359">
        <f t="shared" si="212"/>
        <v>0</v>
      </c>
      <c r="G271" s="359">
        <v>8</v>
      </c>
      <c r="H271" s="359">
        <v>8</v>
      </c>
      <c r="I271" s="359">
        <f t="shared" si="213"/>
        <v>0</v>
      </c>
      <c r="J271" s="359">
        <v>8</v>
      </c>
      <c r="K271" s="359">
        <v>8</v>
      </c>
      <c r="L271" s="359">
        <f t="shared" si="214"/>
        <v>0</v>
      </c>
      <c r="M271" s="359">
        <v>8</v>
      </c>
      <c r="N271" s="359">
        <v>8</v>
      </c>
      <c r="O271" s="359">
        <f t="shared" si="215"/>
        <v>0</v>
      </c>
      <c r="P271" s="359">
        <v>8</v>
      </c>
    </row>
    <row r="272" spans="2:16">
      <c r="B272" s="365" t="s">
        <v>354</v>
      </c>
      <c r="C272" s="255" t="s">
        <v>354</v>
      </c>
      <c r="D272" s="258" t="s">
        <v>18</v>
      </c>
      <c r="E272" s="359"/>
      <c r="F272" s="359">
        <f t="shared" si="212"/>
        <v>0</v>
      </c>
      <c r="G272" s="359"/>
      <c r="H272" s="359"/>
      <c r="I272" s="359">
        <f t="shared" si="213"/>
        <v>0</v>
      </c>
      <c r="J272" s="359"/>
      <c r="K272" s="359"/>
      <c r="L272" s="359">
        <f t="shared" si="214"/>
        <v>0</v>
      </c>
      <c r="M272" s="359"/>
      <c r="N272" s="359"/>
      <c r="O272" s="359">
        <f t="shared" si="215"/>
        <v>0</v>
      </c>
      <c r="P272" s="359"/>
    </row>
    <row r="273" spans="2:16" ht="42.75">
      <c r="B273" s="255" t="s">
        <v>576</v>
      </c>
      <c r="C273" s="255" t="s">
        <v>593</v>
      </c>
      <c r="D273" s="256" t="s">
        <v>430</v>
      </c>
      <c r="E273" s="257">
        <v>1300</v>
      </c>
      <c r="F273" s="257">
        <f t="shared" si="212"/>
        <v>1416</v>
      </c>
      <c r="G273" s="257">
        <f>1300+1416</f>
        <v>2716</v>
      </c>
      <c r="H273" s="257">
        <v>1300</v>
      </c>
      <c r="I273" s="257">
        <f t="shared" si="213"/>
        <v>1200</v>
      </c>
      <c r="J273" s="257">
        <f>1300+1200</f>
        <v>2500</v>
      </c>
      <c r="K273" s="257">
        <v>1300</v>
      </c>
      <c r="L273" s="257">
        <f t="shared" si="214"/>
        <v>1200</v>
      </c>
      <c r="M273" s="257">
        <f>1300+1200</f>
        <v>2500</v>
      </c>
      <c r="N273" s="257">
        <v>1300</v>
      </c>
      <c r="O273" s="257">
        <f t="shared" si="215"/>
        <v>1200</v>
      </c>
      <c r="P273" s="257">
        <f>1300+1200</f>
        <v>2500</v>
      </c>
    </row>
    <row r="274" spans="2:16">
      <c r="B274" s="365" t="s">
        <v>354</v>
      </c>
      <c r="C274" s="255" t="s">
        <v>354</v>
      </c>
      <c r="D274" s="258" t="s">
        <v>16</v>
      </c>
      <c r="E274" s="359">
        <f t="shared" ref="E274" si="231">E275+E276</f>
        <v>175</v>
      </c>
      <c r="F274" s="359">
        <f t="shared" si="212"/>
        <v>63</v>
      </c>
      <c r="G274" s="359">
        <f t="shared" ref="G274:H274" si="232">G275+G276</f>
        <v>238</v>
      </c>
      <c r="H274" s="359">
        <f t="shared" si="232"/>
        <v>175</v>
      </c>
      <c r="I274" s="359">
        <f t="shared" si="213"/>
        <v>63</v>
      </c>
      <c r="J274" s="359">
        <f t="shared" ref="J274:K274" si="233">J275+J276</f>
        <v>238</v>
      </c>
      <c r="K274" s="359">
        <f t="shared" si="233"/>
        <v>175</v>
      </c>
      <c r="L274" s="359">
        <f t="shared" si="214"/>
        <v>63</v>
      </c>
      <c r="M274" s="359">
        <f t="shared" ref="M274:N274" si="234">M275+M276</f>
        <v>238</v>
      </c>
      <c r="N274" s="359">
        <f t="shared" si="234"/>
        <v>175</v>
      </c>
      <c r="O274" s="359">
        <f t="shared" si="215"/>
        <v>63</v>
      </c>
      <c r="P274" s="359">
        <f t="shared" ref="P274" si="235">P275+P276</f>
        <v>238</v>
      </c>
    </row>
    <row r="275" spans="2:16">
      <c r="B275" s="365" t="s">
        <v>354</v>
      </c>
      <c r="C275" s="255" t="s">
        <v>354</v>
      </c>
      <c r="D275" s="258" t="s">
        <v>17</v>
      </c>
      <c r="E275" s="359">
        <v>55</v>
      </c>
      <c r="F275" s="359">
        <f t="shared" si="212"/>
        <v>63</v>
      </c>
      <c r="G275" s="359">
        <f>55+63</f>
        <v>118</v>
      </c>
      <c r="H275" s="359">
        <v>55</v>
      </c>
      <c r="I275" s="359">
        <f t="shared" si="213"/>
        <v>63</v>
      </c>
      <c r="J275" s="359">
        <f>55+63</f>
        <v>118</v>
      </c>
      <c r="K275" s="359">
        <v>55</v>
      </c>
      <c r="L275" s="359">
        <f t="shared" si="214"/>
        <v>63</v>
      </c>
      <c r="M275" s="359">
        <f>55+63</f>
        <v>118</v>
      </c>
      <c r="N275" s="359">
        <v>55</v>
      </c>
      <c r="O275" s="359">
        <f t="shared" si="215"/>
        <v>63</v>
      </c>
      <c r="P275" s="359">
        <f>55+63</f>
        <v>118</v>
      </c>
    </row>
    <row r="276" spans="2:16">
      <c r="B276" s="365" t="s">
        <v>354</v>
      </c>
      <c r="C276" s="255" t="s">
        <v>354</v>
      </c>
      <c r="D276" s="258" t="s">
        <v>18</v>
      </c>
      <c r="E276" s="359">
        <v>120</v>
      </c>
      <c r="F276" s="359">
        <f t="shared" si="212"/>
        <v>0</v>
      </c>
      <c r="G276" s="359">
        <v>120</v>
      </c>
      <c r="H276" s="359">
        <v>120</v>
      </c>
      <c r="I276" s="359">
        <f t="shared" si="213"/>
        <v>0</v>
      </c>
      <c r="J276" s="359">
        <v>120</v>
      </c>
      <c r="K276" s="359">
        <v>120</v>
      </c>
      <c r="L276" s="359">
        <f t="shared" si="214"/>
        <v>0</v>
      </c>
      <c r="M276" s="359">
        <v>120</v>
      </c>
      <c r="N276" s="359">
        <v>120</v>
      </c>
      <c r="O276" s="359">
        <f t="shared" si="215"/>
        <v>0</v>
      </c>
      <c r="P276" s="359">
        <v>120</v>
      </c>
    </row>
    <row r="277" spans="2:16" ht="42.75">
      <c r="B277" s="255" t="s">
        <v>577</v>
      </c>
      <c r="C277" s="255" t="s">
        <v>594</v>
      </c>
      <c r="D277" s="256" t="s">
        <v>431</v>
      </c>
      <c r="E277" s="257">
        <v>320</v>
      </c>
      <c r="F277" s="257">
        <f t="shared" si="212"/>
        <v>130</v>
      </c>
      <c r="G277" s="257">
        <f>320+130</f>
        <v>450</v>
      </c>
      <c r="H277" s="257">
        <v>320</v>
      </c>
      <c r="I277" s="257">
        <f t="shared" si="213"/>
        <v>130</v>
      </c>
      <c r="J277" s="257">
        <f>320+130</f>
        <v>450</v>
      </c>
      <c r="K277" s="257">
        <v>320</v>
      </c>
      <c r="L277" s="257">
        <f t="shared" si="214"/>
        <v>130</v>
      </c>
      <c r="M277" s="257">
        <f>320+130</f>
        <v>450</v>
      </c>
      <c r="N277" s="257">
        <v>320</v>
      </c>
      <c r="O277" s="257">
        <f t="shared" si="215"/>
        <v>130</v>
      </c>
      <c r="P277" s="257">
        <f>320+130</f>
        <v>450</v>
      </c>
    </row>
    <row r="278" spans="2:16">
      <c r="B278" s="365" t="s">
        <v>354</v>
      </c>
      <c r="C278" s="255" t="s">
        <v>354</v>
      </c>
      <c r="D278" s="258" t="s">
        <v>16</v>
      </c>
      <c r="E278" s="359">
        <f t="shared" ref="E278" si="236">E279+E280</f>
        <v>98</v>
      </c>
      <c r="F278" s="359">
        <f t="shared" si="212"/>
        <v>0</v>
      </c>
      <c r="G278" s="359">
        <f t="shared" ref="G278:H278" si="237">G279+G280</f>
        <v>98</v>
      </c>
      <c r="H278" s="359">
        <f t="shared" si="237"/>
        <v>98</v>
      </c>
      <c r="I278" s="359">
        <f t="shared" si="213"/>
        <v>0</v>
      </c>
      <c r="J278" s="359">
        <f t="shared" ref="J278:K278" si="238">J279+J280</f>
        <v>98</v>
      </c>
      <c r="K278" s="359">
        <f t="shared" si="238"/>
        <v>98</v>
      </c>
      <c r="L278" s="359">
        <f t="shared" si="214"/>
        <v>0</v>
      </c>
      <c r="M278" s="359">
        <f t="shared" ref="M278:N278" si="239">M279+M280</f>
        <v>98</v>
      </c>
      <c r="N278" s="359">
        <f t="shared" si="239"/>
        <v>98</v>
      </c>
      <c r="O278" s="359">
        <f t="shared" si="215"/>
        <v>0</v>
      </c>
      <c r="P278" s="359">
        <f t="shared" ref="P278" si="240">P279+P280</f>
        <v>98</v>
      </c>
    </row>
    <row r="279" spans="2:16">
      <c r="B279" s="365" t="s">
        <v>354</v>
      </c>
      <c r="C279" s="255" t="s">
        <v>354</v>
      </c>
      <c r="D279" s="258" t="s">
        <v>17</v>
      </c>
      <c r="E279" s="359">
        <v>48</v>
      </c>
      <c r="F279" s="359">
        <f t="shared" si="212"/>
        <v>0</v>
      </c>
      <c r="G279" s="359">
        <v>48</v>
      </c>
      <c r="H279" s="359">
        <v>48</v>
      </c>
      <c r="I279" s="359">
        <f t="shared" si="213"/>
        <v>0</v>
      </c>
      <c r="J279" s="359">
        <v>48</v>
      </c>
      <c r="K279" s="359">
        <v>48</v>
      </c>
      <c r="L279" s="359">
        <f t="shared" si="214"/>
        <v>0</v>
      </c>
      <c r="M279" s="359">
        <v>48</v>
      </c>
      <c r="N279" s="359">
        <v>48</v>
      </c>
      <c r="O279" s="359">
        <f t="shared" si="215"/>
        <v>0</v>
      </c>
      <c r="P279" s="359">
        <v>48</v>
      </c>
    </row>
    <row r="280" spans="2:16">
      <c r="B280" s="365" t="s">
        <v>354</v>
      </c>
      <c r="C280" s="255" t="s">
        <v>354</v>
      </c>
      <c r="D280" s="258" t="s">
        <v>18</v>
      </c>
      <c r="E280" s="359">
        <v>50</v>
      </c>
      <c r="F280" s="359">
        <f t="shared" si="212"/>
        <v>0</v>
      </c>
      <c r="G280" s="359">
        <v>50</v>
      </c>
      <c r="H280" s="359">
        <v>50</v>
      </c>
      <c r="I280" s="359">
        <f t="shared" si="213"/>
        <v>0</v>
      </c>
      <c r="J280" s="359">
        <v>50</v>
      </c>
      <c r="K280" s="359">
        <v>50</v>
      </c>
      <c r="L280" s="359">
        <f t="shared" si="214"/>
        <v>0</v>
      </c>
      <c r="M280" s="359">
        <v>50</v>
      </c>
      <c r="N280" s="359">
        <v>50</v>
      </c>
      <c r="O280" s="359">
        <f t="shared" si="215"/>
        <v>0</v>
      </c>
      <c r="P280" s="359">
        <v>50</v>
      </c>
    </row>
    <row r="281" spans="2:16" ht="28.5">
      <c r="B281" s="255" t="s">
        <v>578</v>
      </c>
      <c r="C281" s="255" t="s">
        <v>595</v>
      </c>
      <c r="D281" s="256" t="s">
        <v>432</v>
      </c>
      <c r="E281" s="257">
        <v>2350</v>
      </c>
      <c r="F281" s="257">
        <f t="shared" si="212"/>
        <v>194</v>
      </c>
      <c r="G281" s="257">
        <f>2350+194</f>
        <v>2544</v>
      </c>
      <c r="H281" s="257">
        <v>2350</v>
      </c>
      <c r="I281" s="257">
        <f t="shared" si="213"/>
        <v>150</v>
      </c>
      <c r="J281" s="257">
        <f>2350+150</f>
        <v>2500</v>
      </c>
      <c r="K281" s="257">
        <v>2350</v>
      </c>
      <c r="L281" s="257">
        <f t="shared" si="214"/>
        <v>250</v>
      </c>
      <c r="M281" s="257">
        <f>2350+250</f>
        <v>2600</v>
      </c>
      <c r="N281" s="257">
        <v>2350</v>
      </c>
      <c r="O281" s="257">
        <f t="shared" si="215"/>
        <v>350</v>
      </c>
      <c r="P281" s="257">
        <f>2350+350</f>
        <v>2700</v>
      </c>
    </row>
    <row r="282" spans="2:16">
      <c r="B282" s="365" t="s">
        <v>354</v>
      </c>
      <c r="C282" s="255" t="s">
        <v>354</v>
      </c>
      <c r="D282" s="258" t="s">
        <v>16</v>
      </c>
      <c r="E282" s="359">
        <f>E283+E284</f>
        <v>58</v>
      </c>
      <c r="F282" s="359">
        <f t="shared" si="212"/>
        <v>0</v>
      </c>
      <c r="G282" s="359">
        <f>G283+G284</f>
        <v>58</v>
      </c>
      <c r="H282" s="359">
        <f>H283+H284</f>
        <v>58</v>
      </c>
      <c r="I282" s="359">
        <f t="shared" si="213"/>
        <v>0</v>
      </c>
      <c r="J282" s="359">
        <f>J283+J284</f>
        <v>58</v>
      </c>
      <c r="K282" s="359">
        <f>K283+K284</f>
        <v>58</v>
      </c>
      <c r="L282" s="359">
        <f t="shared" si="214"/>
        <v>0</v>
      </c>
      <c r="M282" s="359">
        <f>M283+M284</f>
        <v>58</v>
      </c>
      <c r="N282" s="359">
        <f>N283+N284</f>
        <v>58</v>
      </c>
      <c r="O282" s="359">
        <f t="shared" si="215"/>
        <v>0</v>
      </c>
      <c r="P282" s="359">
        <f>P283+P284</f>
        <v>58</v>
      </c>
    </row>
    <row r="283" spans="2:16">
      <c r="B283" s="365" t="s">
        <v>354</v>
      </c>
      <c r="C283" s="255" t="s">
        <v>354</v>
      </c>
      <c r="D283" s="258" t="s">
        <v>17</v>
      </c>
      <c r="E283" s="359">
        <f>66-13</f>
        <v>53</v>
      </c>
      <c r="F283" s="359">
        <f t="shared" si="212"/>
        <v>0</v>
      </c>
      <c r="G283" s="359">
        <f>66-13</f>
        <v>53</v>
      </c>
      <c r="H283" s="359">
        <f>66-13</f>
        <v>53</v>
      </c>
      <c r="I283" s="359">
        <f t="shared" si="213"/>
        <v>0</v>
      </c>
      <c r="J283" s="359">
        <f>66-13</f>
        <v>53</v>
      </c>
      <c r="K283" s="359">
        <f>66-13</f>
        <v>53</v>
      </c>
      <c r="L283" s="359">
        <f t="shared" si="214"/>
        <v>0</v>
      </c>
      <c r="M283" s="359">
        <f>66-13</f>
        <v>53</v>
      </c>
      <c r="N283" s="359">
        <f>66-13</f>
        <v>53</v>
      </c>
      <c r="O283" s="359">
        <f t="shared" si="215"/>
        <v>0</v>
      </c>
      <c r="P283" s="359">
        <f>66-13</f>
        <v>53</v>
      </c>
    </row>
    <row r="284" spans="2:16">
      <c r="B284" s="365" t="s">
        <v>354</v>
      </c>
      <c r="C284" s="255" t="s">
        <v>354</v>
      </c>
      <c r="D284" s="258" t="s">
        <v>18</v>
      </c>
      <c r="E284" s="359">
        <v>5</v>
      </c>
      <c r="F284" s="359">
        <f t="shared" si="212"/>
        <v>0</v>
      </c>
      <c r="G284" s="359">
        <v>5</v>
      </c>
      <c r="H284" s="359">
        <v>5</v>
      </c>
      <c r="I284" s="359">
        <f t="shared" si="213"/>
        <v>0</v>
      </c>
      <c r="J284" s="359">
        <v>5</v>
      </c>
      <c r="K284" s="359">
        <v>5</v>
      </c>
      <c r="L284" s="359">
        <f t="shared" si="214"/>
        <v>0</v>
      </c>
      <c r="M284" s="359">
        <v>5</v>
      </c>
      <c r="N284" s="359">
        <v>5</v>
      </c>
      <c r="O284" s="359">
        <f t="shared" si="215"/>
        <v>0</v>
      </c>
      <c r="P284" s="359">
        <v>5</v>
      </c>
    </row>
    <row r="285" spans="2:16">
      <c r="B285" s="266" t="s">
        <v>339</v>
      </c>
      <c r="C285" s="266">
        <v>10</v>
      </c>
      <c r="D285" s="252" t="s">
        <v>745</v>
      </c>
      <c r="E285" s="253">
        <f>E289+E481</f>
        <v>67748</v>
      </c>
      <c r="F285" s="253">
        <f t="shared" si="212"/>
        <v>18866</v>
      </c>
      <c r="G285" s="253">
        <f>G289+G481</f>
        <v>86614</v>
      </c>
      <c r="H285" s="253">
        <f>H289+H481</f>
        <v>63131</v>
      </c>
      <c r="I285" s="253">
        <f t="shared" si="213"/>
        <v>9873</v>
      </c>
      <c r="J285" s="253">
        <f>J289+J481</f>
        <v>73004</v>
      </c>
      <c r="K285" s="253">
        <f>K289+K481</f>
        <v>63131</v>
      </c>
      <c r="L285" s="253">
        <f t="shared" si="214"/>
        <v>9873</v>
      </c>
      <c r="M285" s="253">
        <f>M289+M481</f>
        <v>73004</v>
      </c>
      <c r="N285" s="253">
        <f>N289+N481</f>
        <v>63131</v>
      </c>
      <c r="O285" s="253">
        <f t="shared" si="215"/>
        <v>9873</v>
      </c>
      <c r="P285" s="253">
        <f>P289+P481</f>
        <v>73004</v>
      </c>
    </row>
    <row r="286" spans="2:16">
      <c r="B286" s="371" t="s">
        <v>354</v>
      </c>
      <c r="C286" s="266" t="s">
        <v>354</v>
      </c>
      <c r="D286" s="254" t="s">
        <v>16</v>
      </c>
      <c r="E286" s="372">
        <f t="shared" ref="E286" si="241">E287+E288</f>
        <v>4253</v>
      </c>
      <c r="F286" s="372">
        <f t="shared" si="212"/>
        <v>232</v>
      </c>
      <c r="G286" s="372">
        <f t="shared" ref="G286:H286" si="242">G287+G288</f>
        <v>4485</v>
      </c>
      <c r="H286" s="372">
        <f t="shared" si="242"/>
        <v>4253</v>
      </c>
      <c r="I286" s="372">
        <f t="shared" si="213"/>
        <v>220</v>
      </c>
      <c r="J286" s="372">
        <f t="shared" ref="J286:K286" si="243">J287+J288</f>
        <v>4473</v>
      </c>
      <c r="K286" s="372">
        <f t="shared" si="243"/>
        <v>4253</v>
      </c>
      <c r="L286" s="372">
        <f t="shared" si="214"/>
        <v>220</v>
      </c>
      <c r="M286" s="372">
        <f t="shared" ref="M286:N286" si="244">M287+M288</f>
        <v>4473</v>
      </c>
      <c r="N286" s="372">
        <f t="shared" si="244"/>
        <v>4253</v>
      </c>
      <c r="O286" s="372">
        <f t="shared" si="215"/>
        <v>220</v>
      </c>
      <c r="P286" s="372">
        <f t="shared" ref="P286" si="245">P287+P288</f>
        <v>4473</v>
      </c>
    </row>
    <row r="287" spans="2:16">
      <c r="B287" s="371" t="s">
        <v>354</v>
      </c>
      <c r="C287" s="266" t="s">
        <v>354</v>
      </c>
      <c r="D287" s="254" t="s">
        <v>17</v>
      </c>
      <c r="E287" s="372">
        <f>E291</f>
        <v>3357</v>
      </c>
      <c r="F287" s="372">
        <f t="shared" si="212"/>
        <v>220</v>
      </c>
      <c r="G287" s="372">
        <f>G291</f>
        <v>3577</v>
      </c>
      <c r="H287" s="372">
        <f>H291</f>
        <v>3357</v>
      </c>
      <c r="I287" s="372">
        <f t="shared" si="213"/>
        <v>220</v>
      </c>
      <c r="J287" s="372">
        <f>J291</f>
        <v>3577</v>
      </c>
      <c r="K287" s="372">
        <f>K291</f>
        <v>3357</v>
      </c>
      <c r="L287" s="372">
        <f t="shared" si="214"/>
        <v>220</v>
      </c>
      <c r="M287" s="372">
        <f>M291</f>
        <v>3577</v>
      </c>
      <c r="N287" s="372">
        <f>N291</f>
        <v>3357</v>
      </c>
      <c r="O287" s="372">
        <f t="shared" si="215"/>
        <v>220</v>
      </c>
      <c r="P287" s="372">
        <f>P291</f>
        <v>3577</v>
      </c>
    </row>
    <row r="288" spans="2:16">
      <c r="B288" s="364" t="s">
        <v>354</v>
      </c>
      <c r="C288" s="267" t="s">
        <v>354</v>
      </c>
      <c r="D288" s="254" t="s">
        <v>18</v>
      </c>
      <c r="E288" s="372">
        <f>E292</f>
        <v>896</v>
      </c>
      <c r="F288" s="372">
        <f t="shared" si="212"/>
        <v>12</v>
      </c>
      <c r="G288" s="358">
        <f>G292</f>
        <v>908</v>
      </c>
      <c r="H288" s="358">
        <f>H292</f>
        <v>896</v>
      </c>
      <c r="I288" s="372">
        <f t="shared" si="213"/>
        <v>0</v>
      </c>
      <c r="J288" s="358">
        <f>J292</f>
        <v>896</v>
      </c>
      <c r="K288" s="358">
        <f>K292</f>
        <v>896</v>
      </c>
      <c r="L288" s="372">
        <f t="shared" si="214"/>
        <v>0</v>
      </c>
      <c r="M288" s="358">
        <f>M292</f>
        <v>896</v>
      </c>
      <c r="N288" s="358">
        <f>N292</f>
        <v>896</v>
      </c>
      <c r="O288" s="372">
        <f t="shared" si="215"/>
        <v>0</v>
      </c>
      <c r="P288" s="358">
        <f>P292</f>
        <v>896</v>
      </c>
    </row>
    <row r="289" spans="2:16">
      <c r="B289" s="255" t="s">
        <v>413</v>
      </c>
      <c r="C289" s="255">
        <v>10.1</v>
      </c>
      <c r="D289" s="256" t="s">
        <v>434</v>
      </c>
      <c r="E289" s="257">
        <f>E293+E309+E313+E317+E321+E325+E329+E333+E337+E341+E345+E349+E353+E357+E361+E365+E369+E373+E377+E381+E385+E389+E393+E397+E401+E405+E409+E413+E417+E421+E425+E429+E433+E437+E441+E445+E449+E453+E457+E461+E465+E469+E473+E477</f>
        <v>54602</v>
      </c>
      <c r="F289" s="257">
        <f t="shared" si="212"/>
        <v>18866</v>
      </c>
      <c r="G289" s="257">
        <f>G293+G309+G313+G317+G321+G325+G329+G333+G337+G341+G345+G349+G353+G357+G361+G365+G369+G373+G377+G381+G385+G389+G393+G397+G401+G405+G409+G413+G417+G421+G425+G429+G433+G437+G441+G445+G449+G453+G457+G461+G465+G469+G473+G477</f>
        <v>73468</v>
      </c>
      <c r="H289" s="257">
        <f>H293+H309+H313+H317+H321+H325+H329+H333+H337+H341+H345+H349+H353+H357+H361+H365+H369+H373+H377+H381+H385+H389+H393+H397+H401+H405+H409+H413+H417+H421+H425+H429+H433+H437+H441+H445+H449+H453+H457+H461+H465+H469+H473+H477</f>
        <v>49985</v>
      </c>
      <c r="I289" s="257">
        <f t="shared" si="213"/>
        <v>9873</v>
      </c>
      <c r="J289" s="257">
        <f>J293+J309+J313+J317+J321+J325+J329+J333+J337+J341+J345+J349+J353+J357+J361+J365+J369+J373+J377+J381+J385+J389+J393+J397+J401+J405+J409+J413+J417+J421+J425+J429+J433+J437+J441+J445+J449+J453+J457+J461+J465+J469+J473+J477</f>
        <v>59858</v>
      </c>
      <c r="K289" s="257">
        <f>K293+K309+K313+K317+K321+K325+K329+K333+K337+K341+K345+K349+K353+K357+K361+K365+K369+K373+K377+K381+K385+K389+K393+K397+K401+K405+K409+K413+K417+K421+K425+K429+K433+K437+K441+K445+K449+K453+K457+K461+K465+K469+K473+K477</f>
        <v>49985</v>
      </c>
      <c r="L289" s="257">
        <f t="shared" si="214"/>
        <v>9873</v>
      </c>
      <c r="M289" s="257">
        <f>M293+M309+M313+M317+M321+M325+M329+M333+M337+M341+M345+M349+M353+M357+M361+M365+M369+M373+M377+M381+M385+M389+M393+M397+M401+M405+M409+M413+M417+M421+M425+M429+M433+M437+M441+M445+M449+M453+M457+M461+M465+M469+M473+M477</f>
        <v>59858</v>
      </c>
      <c r="N289" s="257">
        <f>N293+N309+N313+N317+N321+N325+N329+N333+N337+N341+N345+N349+N353+N357+N361+N365+N369+N373+N377+N381+N385+N389+N393+N397+N401+N405+N409+N413+N417+N421+N425+N429+N433+N437+N441+N445+N449+N453+N457+N461+N465+N469+N473+N477</f>
        <v>49985</v>
      </c>
      <c r="O289" s="257">
        <f t="shared" si="215"/>
        <v>9873</v>
      </c>
      <c r="P289" s="257">
        <f>P293+P309+P313+P317+P321+P325+P329+P333+P337+P341+P345+P349+P353+P357+P361+P365+P369+P373+P377+P381+P385+P389+P393+P397+P401+P405+P409+P413+P417+P421+P425+P429+P433+P437+P441+P445+P449+P453+P457+P461+P465+P469+P473+P477</f>
        <v>59858</v>
      </c>
    </row>
    <row r="290" spans="2:16">
      <c r="B290" s="365" t="s">
        <v>354</v>
      </c>
      <c r="C290" s="255" t="s">
        <v>354</v>
      </c>
      <c r="D290" s="258" t="s">
        <v>16</v>
      </c>
      <c r="E290" s="359">
        <f t="shared" ref="E290" si="246">E291+E292</f>
        <v>4253</v>
      </c>
      <c r="F290" s="359">
        <f t="shared" si="212"/>
        <v>232</v>
      </c>
      <c r="G290" s="359">
        <f t="shared" ref="G290:H290" si="247">G291+G292</f>
        <v>4485</v>
      </c>
      <c r="H290" s="359">
        <f t="shared" si="247"/>
        <v>4253</v>
      </c>
      <c r="I290" s="359">
        <f t="shared" si="213"/>
        <v>220</v>
      </c>
      <c r="J290" s="359">
        <f t="shared" ref="J290:K290" si="248">J291+J292</f>
        <v>4473</v>
      </c>
      <c r="K290" s="359">
        <f t="shared" si="248"/>
        <v>4253</v>
      </c>
      <c r="L290" s="359">
        <f t="shared" si="214"/>
        <v>220</v>
      </c>
      <c r="M290" s="359">
        <f t="shared" ref="M290:N290" si="249">M291+M292</f>
        <v>4473</v>
      </c>
      <c r="N290" s="359">
        <f t="shared" si="249"/>
        <v>4253</v>
      </c>
      <c r="O290" s="359">
        <f t="shared" si="215"/>
        <v>220</v>
      </c>
      <c r="P290" s="359">
        <f t="shared" ref="P290" si="250">P291+P292</f>
        <v>4473</v>
      </c>
    </row>
    <row r="291" spans="2:16">
      <c r="B291" s="365" t="s">
        <v>354</v>
      </c>
      <c r="C291" s="255" t="s">
        <v>354</v>
      </c>
      <c r="D291" s="258" t="s">
        <v>17</v>
      </c>
      <c r="E291" s="359">
        <f>E295+E311+E315+E319+E323+E327+E331+E335+E339+E343+E347+E351+E355+E359+E363+E367+E371+E375+E379+E383+E387+E391+E395+E399+E403+E407+E411+E415+E419+E423+E427+E431+E435+E439+E443+E447+E451+E455+E459+E463+E467+E471+E475+E479</f>
        <v>3357</v>
      </c>
      <c r="F291" s="359">
        <f t="shared" si="212"/>
        <v>220</v>
      </c>
      <c r="G291" s="359">
        <f>G295+G311+G315+G319+G323+G327+G331+G335+G339+G343+G347+G351+G355+G359+G363+G367+G371+G375+G379+G383+G387+G391+G395+G399+G403+G407+G411+G415+G419+G423+G427+G431+G435+G439+G443+G447+G451+G455+G459+G463+G467+G471+G475+G479</f>
        <v>3577</v>
      </c>
      <c r="H291" s="359">
        <f>H295+H311+H315+H319+H323+H327+H331+H335+H339+H343+H347+H351+H355+H359+H363+H367+H371+H375+H379+H383+H387+H391+H395+H399+H403+H407+H411+H415+H419+H423+H427+H431+H435+H439+H443+H447+H451+H455+H459+H463+H467+H471+H475+H479</f>
        <v>3357</v>
      </c>
      <c r="I291" s="359">
        <f t="shared" si="213"/>
        <v>220</v>
      </c>
      <c r="J291" s="359">
        <f>J295+J311+J315+J319+J323+J327+J331+J335+J339+J343+J347+J351+J355+J359+J363+J367+J371+J375+J379+J383+J387+J391+J395+J399+J403+J407+J411+J415+J419+J423+J427+J431+J435+J439+J443+J447+J451+J455+J459+J463+J467+J471+J475+J479</f>
        <v>3577</v>
      </c>
      <c r="K291" s="359">
        <f>K295+K311+K315+K319+K323+K327+K331+K335+K339+K343+K347+K351+K355+K359+K363+K367+K371+K375+K379+K383+K387+K391+K395+K399+K403+K407+K411+K415+K419+K423+K427+K431+K435+K439+K443+K447+K451+K455+K459+K463+K467+K471+K475+K479</f>
        <v>3357</v>
      </c>
      <c r="L291" s="359">
        <f t="shared" si="214"/>
        <v>220</v>
      </c>
      <c r="M291" s="359">
        <f>M295+M311+M315+M319+M323+M327+M331+M335+M339+M343+M347+M351+M355+M359+M363+M367+M371+M375+M379+M383+M387+M391+M395+M399+M403+M407+M411+M415+M419+M423+M427+M431+M435+M439+M443+M447+M451+M455+M459+M463+M467+M471+M475+M479</f>
        <v>3577</v>
      </c>
      <c r="N291" s="359">
        <f>N295+N311+N315+N319+N323+N327+N331+N335+N339+N343+N347+N351+N355+N359+N363+N367+N371+N375+N379+N383+N387+N391+N395+N399+N403+N407+N411+N415+N419+N423+N427+N431+N435+N439+N443+N447+N451+N455+N459+N463+N467+N471+N475+N479</f>
        <v>3357</v>
      </c>
      <c r="O291" s="359">
        <f t="shared" si="215"/>
        <v>220</v>
      </c>
      <c r="P291" s="359">
        <f>P295+P311+P315+P319+P323+P327+P331+P335+P339+P343+P347+P351+P355+P359+P363+P367+P371+P375+P379+P383+P387+P391+P395+P399+P403+P407+P411+P415+P419+P423+P427+P431+P435+P439+P443+P447+P451+P455+P459+P463+P467+P471+P475+P479</f>
        <v>3577</v>
      </c>
    </row>
    <row r="292" spans="2:16">
      <c r="B292" s="365" t="s">
        <v>354</v>
      </c>
      <c r="C292" s="255" t="s">
        <v>354</v>
      </c>
      <c r="D292" s="258" t="s">
        <v>18</v>
      </c>
      <c r="E292" s="359">
        <f>E296+E312+E316+E320+E324+E328+E332+E336+E340+E344+E348+E352+E356+E360+E364+E368+E372+E376+E380+E384+E388+E392+E396+E400+E404+E408+E412+E416+E420+E424+E428+E432+E436+E440+E444+E448+E452+E456+E460+E464+E468+E472+E476+E480</f>
        <v>896</v>
      </c>
      <c r="F292" s="359">
        <f t="shared" si="212"/>
        <v>12</v>
      </c>
      <c r="G292" s="359">
        <f>G296+G312+G316+G320+G324+G328+G332+G336+G340+G344+G348+G352+G356+G360+G364+G368+G372+G376+G380+G384+G388+G392+G396+G400+G404+G408+G412+G416+G420+G424+G428+G432+G436+G440+G444+G448+G452+G456+G460+G464+G468+G472+G476+G480</f>
        <v>908</v>
      </c>
      <c r="H292" s="359">
        <f>H296+H312+H316+H320+H324+H328+H332+H336+H340+H344+H348+H352+H356+H360+H364+H368+H372+H376+H380+H384+H388+H392+H396+H400+H404+H408+H412+H416+H420+H424+H428+H432+H436+H440+H444+H448+H452+H456+H460+H464+H468+H472+H476+H480</f>
        <v>896</v>
      </c>
      <c r="I292" s="359">
        <f t="shared" si="213"/>
        <v>0</v>
      </c>
      <c r="J292" s="359">
        <f>J296+J312+J316+J320+J324+J328+J332+J336+J340+J344+J348+J352+J356+J360+J364+J368+J372+J376+J380+J384+J388+J392+J396+J400+J404+J408+J412+J416+J420+J424+J428+J432+J436+J440+J444+J448+J452+J456+J460+J464+J468+J472+J476+J480</f>
        <v>896</v>
      </c>
      <c r="K292" s="359">
        <f>K296+K312+K316+K320+K324+K328+K332+K336+K340+K344+K348+K352+K356+K360+K364+K368+K372+K376+K380+K384+K388+K392+K396+K400+K404+K408+K412+K416+K420+K424+K428+K432+K436+K440+K444+K448+K452+K456+K460+K464+K468+K472+K476+K480</f>
        <v>896</v>
      </c>
      <c r="L292" s="359">
        <f t="shared" si="214"/>
        <v>0</v>
      </c>
      <c r="M292" s="359">
        <f>M296+M312+M316+M320+M324+M328+M332+M336+M340+M344+M348+M352+M356+M360+M364+M368+M372+M376+M380+M384+M388+M392+M396+M400+M404+M408+M412+M416+M420+M424+M428+M432+M436+M440+M444+M448+M452+M456+M460+M464+M468+M472+M476+M480</f>
        <v>896</v>
      </c>
      <c r="N292" s="359">
        <f>N296+N312+N316+N320+N324+N328+N332+N336+N340+N344+N348+N352+N356+N360+N364+N368+N372+N376+N380+N384+N388+N392+N396+N400+N404+N408+N412+N416+N420+N424+N428+N432+N436+N440+N444+N448+N452+N456+N460+N464+N468+N472+N476+N480</f>
        <v>896</v>
      </c>
      <c r="O292" s="359">
        <f t="shared" si="215"/>
        <v>0</v>
      </c>
      <c r="P292" s="359">
        <f>P296+P312+P316+P320+P324+P328+P332+P336+P340+P344+P348+P352+P356+P360+P364+P368+P372+P376+P380+P384+P388+P392+P396+P400+P404+P408+P412+P416+P420+P424+P428+P432+P436+P440+P444+P448+P452+P456+P460+P464+P468+P472+P476+P480</f>
        <v>896</v>
      </c>
    </row>
    <row r="293" spans="2:16" ht="42.75">
      <c r="B293" s="255" t="s">
        <v>598</v>
      </c>
      <c r="C293" s="255" t="s">
        <v>645</v>
      </c>
      <c r="D293" s="256" t="s">
        <v>435</v>
      </c>
      <c r="E293" s="257">
        <f>E297+E301+E305</f>
        <v>13230</v>
      </c>
      <c r="F293" s="257">
        <f t="shared" si="212"/>
        <v>0</v>
      </c>
      <c r="G293" s="257">
        <f>G297+G301+G305</f>
        <v>13230</v>
      </c>
      <c r="H293" s="257">
        <f>H297+H301+H305</f>
        <v>13230</v>
      </c>
      <c r="I293" s="257">
        <f t="shared" si="213"/>
        <v>0</v>
      </c>
      <c r="J293" s="257">
        <f>J297+J301+J305</f>
        <v>13230</v>
      </c>
      <c r="K293" s="257">
        <f>K297+K301+K305</f>
        <v>13230</v>
      </c>
      <c r="L293" s="257">
        <f t="shared" si="214"/>
        <v>0</v>
      </c>
      <c r="M293" s="257">
        <f>M297+M301+M305</f>
        <v>13230</v>
      </c>
      <c r="N293" s="257">
        <f>N297+N301+N305</f>
        <v>13230</v>
      </c>
      <c r="O293" s="257">
        <f t="shared" si="215"/>
        <v>0</v>
      </c>
      <c r="P293" s="257">
        <f>P297+P301+P305</f>
        <v>13230</v>
      </c>
    </row>
    <row r="294" spans="2:16">
      <c r="B294" s="365" t="s">
        <v>354</v>
      </c>
      <c r="C294" s="255" t="s">
        <v>354</v>
      </c>
      <c r="D294" s="258" t="s">
        <v>16</v>
      </c>
      <c r="E294" s="359">
        <f t="shared" ref="E294" si="251">E295+E296</f>
        <v>557</v>
      </c>
      <c r="F294" s="359">
        <f t="shared" si="212"/>
        <v>0</v>
      </c>
      <c r="G294" s="359">
        <f t="shared" ref="G294:H294" si="252">G295+G296</f>
        <v>557</v>
      </c>
      <c r="H294" s="359">
        <f t="shared" si="252"/>
        <v>557</v>
      </c>
      <c r="I294" s="359">
        <f t="shared" si="213"/>
        <v>0</v>
      </c>
      <c r="J294" s="359">
        <f t="shared" ref="J294:K294" si="253">J295+J296</f>
        <v>557</v>
      </c>
      <c r="K294" s="359">
        <f t="shared" si="253"/>
        <v>557</v>
      </c>
      <c r="L294" s="359">
        <f t="shared" si="214"/>
        <v>0</v>
      </c>
      <c r="M294" s="359">
        <f t="shared" ref="M294:N294" si="254">M295+M296</f>
        <v>557</v>
      </c>
      <c r="N294" s="359">
        <f t="shared" si="254"/>
        <v>557</v>
      </c>
      <c r="O294" s="359">
        <f t="shared" si="215"/>
        <v>0</v>
      </c>
      <c r="P294" s="359">
        <f t="shared" ref="P294" si="255">P295+P296</f>
        <v>557</v>
      </c>
    </row>
    <row r="295" spans="2:16">
      <c r="B295" s="365" t="s">
        <v>354</v>
      </c>
      <c r="C295" s="255" t="s">
        <v>354</v>
      </c>
      <c r="D295" s="258" t="s">
        <v>17</v>
      </c>
      <c r="E295" s="359">
        <f>E299+E303+E307</f>
        <v>487</v>
      </c>
      <c r="F295" s="359">
        <f t="shared" si="212"/>
        <v>0</v>
      </c>
      <c r="G295" s="359">
        <f>G299+G303+G307</f>
        <v>487</v>
      </c>
      <c r="H295" s="359">
        <f>H299+H303+H307</f>
        <v>487</v>
      </c>
      <c r="I295" s="359">
        <f t="shared" si="213"/>
        <v>0</v>
      </c>
      <c r="J295" s="359">
        <f>J299+J303+J307</f>
        <v>487</v>
      </c>
      <c r="K295" s="359">
        <f>K299+K303+K307</f>
        <v>487</v>
      </c>
      <c r="L295" s="359">
        <f t="shared" si="214"/>
        <v>0</v>
      </c>
      <c r="M295" s="359">
        <f>M299+M303+M307</f>
        <v>487</v>
      </c>
      <c r="N295" s="359">
        <f>N299+N303+N307</f>
        <v>487</v>
      </c>
      <c r="O295" s="359">
        <f t="shared" si="215"/>
        <v>0</v>
      </c>
      <c r="P295" s="359">
        <f>P299+P303+P307</f>
        <v>487</v>
      </c>
    </row>
    <row r="296" spans="2:16">
      <c r="B296" s="365" t="s">
        <v>354</v>
      </c>
      <c r="C296" s="255" t="s">
        <v>354</v>
      </c>
      <c r="D296" s="258" t="s">
        <v>18</v>
      </c>
      <c r="E296" s="359">
        <f>E300+E304+E308</f>
        <v>70</v>
      </c>
      <c r="F296" s="359">
        <f t="shared" si="212"/>
        <v>0</v>
      </c>
      <c r="G296" s="359">
        <f>G300+G304+G308</f>
        <v>70</v>
      </c>
      <c r="H296" s="359">
        <f>H300+H304+H308</f>
        <v>70</v>
      </c>
      <c r="I296" s="359">
        <f t="shared" si="213"/>
        <v>0</v>
      </c>
      <c r="J296" s="359">
        <f>J300+J304+J308</f>
        <v>70</v>
      </c>
      <c r="K296" s="359">
        <f>K300+K304+K308</f>
        <v>70</v>
      </c>
      <c r="L296" s="359">
        <f t="shared" si="214"/>
        <v>0</v>
      </c>
      <c r="M296" s="359">
        <f>M300+M304+M308</f>
        <v>70</v>
      </c>
      <c r="N296" s="359">
        <f>N300+N304+N308</f>
        <v>70</v>
      </c>
      <c r="O296" s="359">
        <f t="shared" si="215"/>
        <v>0</v>
      </c>
      <c r="P296" s="359">
        <f>P300+P304+P308</f>
        <v>70</v>
      </c>
    </row>
    <row r="297" spans="2:16" ht="42.75">
      <c r="B297" s="255" t="s">
        <v>599</v>
      </c>
      <c r="C297" s="255" t="s">
        <v>646</v>
      </c>
      <c r="D297" s="256" t="s">
        <v>435</v>
      </c>
      <c r="E297" s="257">
        <v>7730</v>
      </c>
      <c r="F297" s="257">
        <f t="shared" si="212"/>
        <v>0</v>
      </c>
      <c r="G297" s="257">
        <v>7730</v>
      </c>
      <c r="H297" s="257">
        <v>7730</v>
      </c>
      <c r="I297" s="257">
        <f t="shared" si="213"/>
        <v>0</v>
      </c>
      <c r="J297" s="257">
        <v>7730</v>
      </c>
      <c r="K297" s="257">
        <v>7730</v>
      </c>
      <c r="L297" s="257">
        <f t="shared" si="214"/>
        <v>0</v>
      </c>
      <c r="M297" s="257">
        <v>7730</v>
      </c>
      <c r="N297" s="257">
        <v>7730</v>
      </c>
      <c r="O297" s="257">
        <f t="shared" si="215"/>
        <v>0</v>
      </c>
      <c r="P297" s="257">
        <v>7730</v>
      </c>
    </row>
    <row r="298" spans="2:16">
      <c r="B298" s="365" t="s">
        <v>354</v>
      </c>
      <c r="C298" s="255" t="s">
        <v>354</v>
      </c>
      <c r="D298" s="258" t="s">
        <v>16</v>
      </c>
      <c r="E298" s="359">
        <f t="shared" ref="E298" si="256">E299+E300</f>
        <v>557</v>
      </c>
      <c r="F298" s="359">
        <f t="shared" si="212"/>
        <v>0</v>
      </c>
      <c r="G298" s="359">
        <f t="shared" ref="G298:H298" si="257">G299+G300</f>
        <v>557</v>
      </c>
      <c r="H298" s="359">
        <f t="shared" si="257"/>
        <v>557</v>
      </c>
      <c r="I298" s="359">
        <f t="shared" si="213"/>
        <v>0</v>
      </c>
      <c r="J298" s="359">
        <f t="shared" ref="J298:K298" si="258">J299+J300</f>
        <v>557</v>
      </c>
      <c r="K298" s="359">
        <f t="shared" si="258"/>
        <v>557</v>
      </c>
      <c r="L298" s="359">
        <f t="shared" si="214"/>
        <v>0</v>
      </c>
      <c r="M298" s="359">
        <f t="shared" ref="M298:N298" si="259">M299+M300</f>
        <v>557</v>
      </c>
      <c r="N298" s="359">
        <f t="shared" si="259"/>
        <v>557</v>
      </c>
      <c r="O298" s="359">
        <f t="shared" si="215"/>
        <v>0</v>
      </c>
      <c r="P298" s="359">
        <f t="shared" ref="P298" si="260">P299+P300</f>
        <v>557</v>
      </c>
    </row>
    <row r="299" spans="2:16">
      <c r="B299" s="365" t="s">
        <v>354</v>
      </c>
      <c r="C299" s="255" t="s">
        <v>354</v>
      </c>
      <c r="D299" s="258" t="s">
        <v>17</v>
      </c>
      <c r="E299" s="359">
        <f>493-6</f>
        <v>487</v>
      </c>
      <c r="F299" s="359">
        <f t="shared" si="212"/>
        <v>0</v>
      </c>
      <c r="G299" s="359">
        <f>493-6</f>
        <v>487</v>
      </c>
      <c r="H299" s="359">
        <f>493-6</f>
        <v>487</v>
      </c>
      <c r="I299" s="359">
        <f t="shared" si="213"/>
        <v>0</v>
      </c>
      <c r="J299" s="359">
        <f>493-6</f>
        <v>487</v>
      </c>
      <c r="K299" s="359">
        <f>493-6</f>
        <v>487</v>
      </c>
      <c r="L299" s="359">
        <f t="shared" si="214"/>
        <v>0</v>
      </c>
      <c r="M299" s="359">
        <f>493-6</f>
        <v>487</v>
      </c>
      <c r="N299" s="359">
        <f>493-6</f>
        <v>487</v>
      </c>
      <c r="O299" s="359">
        <f t="shared" si="215"/>
        <v>0</v>
      </c>
      <c r="P299" s="359">
        <f>493-6</f>
        <v>487</v>
      </c>
    </row>
    <row r="300" spans="2:16">
      <c r="B300" s="365" t="s">
        <v>354</v>
      </c>
      <c r="C300" s="255" t="s">
        <v>354</v>
      </c>
      <c r="D300" s="258" t="s">
        <v>18</v>
      </c>
      <c r="E300" s="359">
        <v>70</v>
      </c>
      <c r="F300" s="359">
        <f t="shared" si="212"/>
        <v>0</v>
      </c>
      <c r="G300" s="359">
        <v>70</v>
      </c>
      <c r="H300" s="359">
        <v>70</v>
      </c>
      <c r="I300" s="359">
        <f t="shared" si="213"/>
        <v>0</v>
      </c>
      <c r="J300" s="359">
        <v>70</v>
      </c>
      <c r="K300" s="359">
        <v>70</v>
      </c>
      <c r="L300" s="359">
        <f t="shared" si="214"/>
        <v>0</v>
      </c>
      <c r="M300" s="359">
        <v>70</v>
      </c>
      <c r="N300" s="359">
        <v>70</v>
      </c>
      <c r="O300" s="359">
        <f t="shared" si="215"/>
        <v>0</v>
      </c>
      <c r="P300" s="359">
        <v>70</v>
      </c>
    </row>
    <row r="301" spans="2:16" ht="28.5">
      <c r="B301" s="255" t="s">
        <v>600</v>
      </c>
      <c r="C301" s="255" t="s">
        <v>647</v>
      </c>
      <c r="D301" s="256" t="s">
        <v>436</v>
      </c>
      <c r="E301" s="257">
        <v>1500</v>
      </c>
      <c r="F301" s="257">
        <f t="shared" si="212"/>
        <v>0</v>
      </c>
      <c r="G301" s="257">
        <v>1500</v>
      </c>
      <c r="H301" s="257">
        <v>1500</v>
      </c>
      <c r="I301" s="257">
        <f t="shared" si="213"/>
        <v>0</v>
      </c>
      <c r="J301" s="257">
        <v>1500</v>
      </c>
      <c r="K301" s="257">
        <v>1500</v>
      </c>
      <c r="L301" s="257">
        <f t="shared" si="214"/>
        <v>0</v>
      </c>
      <c r="M301" s="257">
        <v>1500</v>
      </c>
      <c r="N301" s="257">
        <v>1500</v>
      </c>
      <c r="O301" s="257">
        <f t="shared" si="215"/>
        <v>0</v>
      </c>
      <c r="P301" s="257">
        <v>1500</v>
      </c>
    </row>
    <row r="302" spans="2:16">
      <c r="B302" s="365" t="s">
        <v>354</v>
      </c>
      <c r="C302" s="255" t="s">
        <v>354</v>
      </c>
      <c r="D302" s="258" t="s">
        <v>16</v>
      </c>
      <c r="E302" s="359">
        <f t="shared" ref="E302" si="261">E303+E304</f>
        <v>0</v>
      </c>
      <c r="F302" s="359">
        <f t="shared" si="212"/>
        <v>0</v>
      </c>
      <c r="G302" s="359">
        <f t="shared" ref="G302:H302" si="262">G303+G304</f>
        <v>0</v>
      </c>
      <c r="H302" s="359">
        <f t="shared" si="262"/>
        <v>0</v>
      </c>
      <c r="I302" s="359">
        <f t="shared" si="213"/>
        <v>0</v>
      </c>
      <c r="J302" s="359">
        <f t="shared" ref="J302:K302" si="263">J303+J304</f>
        <v>0</v>
      </c>
      <c r="K302" s="359">
        <f t="shared" si="263"/>
        <v>0</v>
      </c>
      <c r="L302" s="359">
        <f t="shared" si="214"/>
        <v>0</v>
      </c>
      <c r="M302" s="359">
        <f t="shared" ref="M302:N302" si="264">M303+M304</f>
        <v>0</v>
      </c>
      <c r="N302" s="359">
        <f t="shared" si="264"/>
        <v>0</v>
      </c>
      <c r="O302" s="359">
        <f t="shared" si="215"/>
        <v>0</v>
      </c>
      <c r="P302" s="359">
        <f t="shared" ref="P302" si="265">P303+P304</f>
        <v>0</v>
      </c>
    </row>
    <row r="303" spans="2:16">
      <c r="B303" s="365" t="s">
        <v>354</v>
      </c>
      <c r="C303" s="255" t="s">
        <v>354</v>
      </c>
      <c r="D303" s="258" t="s">
        <v>17</v>
      </c>
      <c r="E303" s="359"/>
      <c r="F303" s="359">
        <f t="shared" si="212"/>
        <v>0</v>
      </c>
      <c r="G303" s="359"/>
      <c r="H303" s="359"/>
      <c r="I303" s="359">
        <f t="shared" si="213"/>
        <v>0</v>
      </c>
      <c r="J303" s="359"/>
      <c r="K303" s="359"/>
      <c r="L303" s="359">
        <f t="shared" si="214"/>
        <v>0</v>
      </c>
      <c r="M303" s="359"/>
      <c r="N303" s="359"/>
      <c r="O303" s="359">
        <f t="shared" si="215"/>
        <v>0</v>
      </c>
      <c r="P303" s="359"/>
    </row>
    <row r="304" spans="2:16">
      <c r="B304" s="365" t="s">
        <v>354</v>
      </c>
      <c r="C304" s="255" t="s">
        <v>354</v>
      </c>
      <c r="D304" s="258" t="s">
        <v>18</v>
      </c>
      <c r="E304" s="359"/>
      <c r="F304" s="359">
        <f t="shared" si="212"/>
        <v>0</v>
      </c>
      <c r="G304" s="359"/>
      <c r="H304" s="359"/>
      <c r="I304" s="359">
        <f t="shared" si="213"/>
        <v>0</v>
      </c>
      <c r="J304" s="359"/>
      <c r="K304" s="359"/>
      <c r="L304" s="359">
        <f t="shared" si="214"/>
        <v>0</v>
      </c>
      <c r="M304" s="359"/>
      <c r="N304" s="359"/>
      <c r="O304" s="359">
        <f t="shared" si="215"/>
        <v>0</v>
      </c>
      <c r="P304" s="359"/>
    </row>
    <row r="305" spans="2:16" ht="28.5">
      <c r="B305" s="255" t="s">
        <v>601</v>
      </c>
      <c r="C305" s="255" t="s">
        <v>648</v>
      </c>
      <c r="D305" s="256" t="s">
        <v>437</v>
      </c>
      <c r="E305" s="257">
        <v>4000</v>
      </c>
      <c r="F305" s="257">
        <f t="shared" si="212"/>
        <v>0</v>
      </c>
      <c r="G305" s="257">
        <v>4000</v>
      </c>
      <c r="H305" s="257">
        <v>4000</v>
      </c>
      <c r="I305" s="257">
        <f t="shared" si="213"/>
        <v>0</v>
      </c>
      <c r="J305" s="257">
        <v>4000</v>
      </c>
      <c r="K305" s="257">
        <v>4000</v>
      </c>
      <c r="L305" s="257">
        <f t="shared" si="214"/>
        <v>0</v>
      </c>
      <c r="M305" s="257">
        <v>4000</v>
      </c>
      <c r="N305" s="257">
        <v>4000</v>
      </c>
      <c r="O305" s="257">
        <f t="shared" si="215"/>
        <v>0</v>
      </c>
      <c r="P305" s="257">
        <v>4000</v>
      </c>
    </row>
    <row r="306" spans="2:16">
      <c r="B306" s="365" t="s">
        <v>354</v>
      </c>
      <c r="C306" s="255" t="s">
        <v>354</v>
      </c>
      <c r="D306" s="258" t="s">
        <v>16</v>
      </c>
      <c r="E306" s="359">
        <f t="shared" ref="E306" si="266">E307+E308</f>
        <v>0</v>
      </c>
      <c r="F306" s="359">
        <f t="shared" si="212"/>
        <v>0</v>
      </c>
      <c r="G306" s="359">
        <f t="shared" ref="G306:H306" si="267">G307+G308</f>
        <v>0</v>
      </c>
      <c r="H306" s="359">
        <f t="shared" si="267"/>
        <v>0</v>
      </c>
      <c r="I306" s="359">
        <f t="shared" si="213"/>
        <v>0</v>
      </c>
      <c r="J306" s="359">
        <f t="shared" ref="J306:K306" si="268">J307+J308</f>
        <v>0</v>
      </c>
      <c r="K306" s="359">
        <f t="shared" si="268"/>
        <v>0</v>
      </c>
      <c r="L306" s="359">
        <f t="shared" si="214"/>
        <v>0</v>
      </c>
      <c r="M306" s="359">
        <f t="shared" ref="M306:N306" si="269">M307+M308</f>
        <v>0</v>
      </c>
      <c r="N306" s="359">
        <f t="shared" si="269"/>
        <v>0</v>
      </c>
      <c r="O306" s="359">
        <f t="shared" si="215"/>
        <v>0</v>
      </c>
      <c r="P306" s="359">
        <f t="shared" ref="P306" si="270">P307+P308</f>
        <v>0</v>
      </c>
    </row>
    <row r="307" spans="2:16">
      <c r="B307" s="365" t="s">
        <v>354</v>
      </c>
      <c r="C307" s="255" t="s">
        <v>354</v>
      </c>
      <c r="D307" s="258" t="s">
        <v>17</v>
      </c>
      <c r="E307" s="359"/>
      <c r="F307" s="359">
        <f t="shared" si="212"/>
        <v>0</v>
      </c>
      <c r="G307" s="359"/>
      <c r="H307" s="359"/>
      <c r="I307" s="359">
        <f t="shared" si="213"/>
        <v>0</v>
      </c>
      <c r="J307" s="359"/>
      <c r="K307" s="359"/>
      <c r="L307" s="359">
        <f t="shared" si="214"/>
        <v>0</v>
      </c>
      <c r="M307" s="359"/>
      <c r="N307" s="359"/>
      <c r="O307" s="359">
        <f t="shared" si="215"/>
        <v>0</v>
      </c>
      <c r="P307" s="359"/>
    </row>
    <row r="308" spans="2:16">
      <c r="B308" s="365" t="s">
        <v>354</v>
      </c>
      <c r="C308" s="255" t="s">
        <v>354</v>
      </c>
      <c r="D308" s="258" t="s">
        <v>18</v>
      </c>
      <c r="E308" s="359"/>
      <c r="F308" s="359">
        <f t="shared" si="212"/>
        <v>0</v>
      </c>
      <c r="G308" s="359"/>
      <c r="H308" s="359"/>
      <c r="I308" s="359">
        <f t="shared" si="213"/>
        <v>0</v>
      </c>
      <c r="J308" s="359"/>
      <c r="K308" s="359"/>
      <c r="L308" s="359">
        <f t="shared" si="214"/>
        <v>0</v>
      </c>
      <c r="M308" s="359"/>
      <c r="N308" s="359"/>
      <c r="O308" s="359">
        <f t="shared" si="215"/>
        <v>0</v>
      </c>
      <c r="P308" s="359"/>
    </row>
    <row r="309" spans="2:16" ht="42.75">
      <c r="B309" s="255" t="s">
        <v>602</v>
      </c>
      <c r="C309" s="255" t="s">
        <v>649</v>
      </c>
      <c r="D309" s="256" t="s">
        <v>438</v>
      </c>
      <c r="E309" s="257">
        <v>2825</v>
      </c>
      <c r="F309" s="257">
        <f t="shared" si="212"/>
        <v>0</v>
      </c>
      <c r="G309" s="257">
        <v>2825</v>
      </c>
      <c r="H309" s="257">
        <v>2825</v>
      </c>
      <c r="I309" s="257">
        <f t="shared" si="213"/>
        <v>0</v>
      </c>
      <c r="J309" s="257">
        <v>2825</v>
      </c>
      <c r="K309" s="257">
        <v>2825</v>
      </c>
      <c r="L309" s="257">
        <f t="shared" si="214"/>
        <v>0</v>
      </c>
      <c r="M309" s="257">
        <v>2825</v>
      </c>
      <c r="N309" s="257">
        <v>2825</v>
      </c>
      <c r="O309" s="257">
        <f t="shared" si="215"/>
        <v>0</v>
      </c>
      <c r="P309" s="257">
        <v>2825</v>
      </c>
    </row>
    <row r="310" spans="2:16">
      <c r="B310" s="365" t="s">
        <v>354</v>
      </c>
      <c r="C310" s="255" t="s">
        <v>354</v>
      </c>
      <c r="D310" s="258" t="s">
        <v>16</v>
      </c>
      <c r="E310" s="359">
        <f t="shared" ref="E310" si="271">E311+E312</f>
        <v>297</v>
      </c>
      <c r="F310" s="359">
        <f t="shared" si="212"/>
        <v>0</v>
      </c>
      <c r="G310" s="359">
        <f t="shared" ref="G310:H310" si="272">G311+G312</f>
        <v>297</v>
      </c>
      <c r="H310" s="359">
        <f t="shared" si="272"/>
        <v>297</v>
      </c>
      <c r="I310" s="359">
        <f t="shared" si="213"/>
        <v>0</v>
      </c>
      <c r="J310" s="359">
        <f t="shared" ref="J310:K310" si="273">J311+J312</f>
        <v>297</v>
      </c>
      <c r="K310" s="359">
        <f t="shared" si="273"/>
        <v>297</v>
      </c>
      <c r="L310" s="359">
        <f t="shared" si="214"/>
        <v>0</v>
      </c>
      <c r="M310" s="359">
        <f t="shared" ref="M310:N310" si="274">M311+M312</f>
        <v>297</v>
      </c>
      <c r="N310" s="359">
        <f t="shared" si="274"/>
        <v>297</v>
      </c>
      <c r="O310" s="359">
        <f t="shared" si="215"/>
        <v>0</v>
      </c>
      <c r="P310" s="359">
        <f t="shared" ref="P310" si="275">P311+P312</f>
        <v>297</v>
      </c>
    </row>
    <row r="311" spans="2:16">
      <c r="B311" s="365" t="s">
        <v>354</v>
      </c>
      <c r="C311" s="255" t="s">
        <v>354</v>
      </c>
      <c r="D311" s="258" t="s">
        <v>17</v>
      </c>
      <c r="E311" s="359">
        <v>276</v>
      </c>
      <c r="F311" s="359">
        <f t="shared" si="212"/>
        <v>0</v>
      </c>
      <c r="G311" s="359">
        <v>276</v>
      </c>
      <c r="H311" s="359">
        <v>276</v>
      </c>
      <c r="I311" s="359">
        <f t="shared" si="213"/>
        <v>0</v>
      </c>
      <c r="J311" s="359">
        <v>276</v>
      </c>
      <c r="K311" s="359">
        <v>276</v>
      </c>
      <c r="L311" s="359">
        <f t="shared" si="214"/>
        <v>0</v>
      </c>
      <c r="M311" s="359">
        <v>276</v>
      </c>
      <c r="N311" s="359">
        <v>276</v>
      </c>
      <c r="O311" s="359">
        <f t="shared" si="215"/>
        <v>0</v>
      </c>
      <c r="P311" s="359">
        <v>276</v>
      </c>
    </row>
    <row r="312" spans="2:16">
      <c r="B312" s="365" t="s">
        <v>354</v>
      </c>
      <c r="C312" s="255" t="s">
        <v>354</v>
      </c>
      <c r="D312" s="258" t="s">
        <v>18</v>
      </c>
      <c r="E312" s="359">
        <v>21</v>
      </c>
      <c r="F312" s="359">
        <f t="shared" si="212"/>
        <v>0</v>
      </c>
      <c r="G312" s="359">
        <v>21</v>
      </c>
      <c r="H312" s="359">
        <v>21</v>
      </c>
      <c r="I312" s="359">
        <f t="shared" si="213"/>
        <v>0</v>
      </c>
      <c r="J312" s="359">
        <v>21</v>
      </c>
      <c r="K312" s="359">
        <v>21</v>
      </c>
      <c r="L312" s="359">
        <f t="shared" si="214"/>
        <v>0</v>
      </c>
      <c r="M312" s="359">
        <v>21</v>
      </c>
      <c r="N312" s="359">
        <v>21</v>
      </c>
      <c r="O312" s="359">
        <f t="shared" si="215"/>
        <v>0</v>
      </c>
      <c r="P312" s="359">
        <v>21</v>
      </c>
    </row>
    <row r="313" spans="2:16" ht="42.75">
      <c r="B313" s="286" t="s">
        <v>603</v>
      </c>
      <c r="C313" s="286" t="s">
        <v>650</v>
      </c>
      <c r="D313" s="366" t="s">
        <v>439</v>
      </c>
      <c r="E313" s="367">
        <v>2290</v>
      </c>
      <c r="F313" s="367">
        <f t="shared" si="212"/>
        <v>5650</v>
      </c>
      <c r="G313" s="257">
        <f>2290+5650</f>
        <v>7940</v>
      </c>
      <c r="H313" s="367">
        <v>2290</v>
      </c>
      <c r="I313" s="367">
        <f t="shared" si="213"/>
        <v>544</v>
      </c>
      <c r="J313" s="257">
        <f>2290+461+83</f>
        <v>2834</v>
      </c>
      <c r="K313" s="367">
        <v>2290</v>
      </c>
      <c r="L313" s="367">
        <f t="shared" si="214"/>
        <v>544</v>
      </c>
      <c r="M313" s="257">
        <f>2290+461+83</f>
        <v>2834</v>
      </c>
      <c r="N313" s="367">
        <v>2290</v>
      </c>
      <c r="O313" s="367">
        <f t="shared" si="215"/>
        <v>544</v>
      </c>
      <c r="P313" s="257">
        <f>2290+461+83</f>
        <v>2834</v>
      </c>
    </row>
    <row r="314" spans="2:16">
      <c r="B314" s="368" t="s">
        <v>354</v>
      </c>
      <c r="C314" s="286" t="s">
        <v>354</v>
      </c>
      <c r="D314" s="369" t="s">
        <v>16</v>
      </c>
      <c r="E314" s="370">
        <f t="shared" ref="E314" si="276">E315+E316</f>
        <v>318</v>
      </c>
      <c r="F314" s="370">
        <f t="shared" si="212"/>
        <v>0</v>
      </c>
      <c r="G314" s="359">
        <f t="shared" ref="G314:H314" si="277">G315+G316</f>
        <v>318</v>
      </c>
      <c r="H314" s="370">
        <f t="shared" si="277"/>
        <v>318</v>
      </c>
      <c r="I314" s="370">
        <f t="shared" si="213"/>
        <v>0</v>
      </c>
      <c r="J314" s="359">
        <f t="shared" ref="J314:K314" si="278">J315+J316</f>
        <v>318</v>
      </c>
      <c r="K314" s="370">
        <f t="shared" si="278"/>
        <v>318</v>
      </c>
      <c r="L314" s="370">
        <f t="shared" si="214"/>
        <v>0</v>
      </c>
      <c r="M314" s="359">
        <f t="shared" ref="M314:N314" si="279">M315+M316</f>
        <v>318</v>
      </c>
      <c r="N314" s="370">
        <f t="shared" si="279"/>
        <v>318</v>
      </c>
      <c r="O314" s="370">
        <f t="shared" si="215"/>
        <v>0</v>
      </c>
      <c r="P314" s="359">
        <f t="shared" ref="P314" si="280">P315+P316</f>
        <v>318</v>
      </c>
    </row>
    <row r="315" spans="2:16">
      <c r="B315" s="368" t="s">
        <v>354</v>
      </c>
      <c r="C315" s="286" t="s">
        <v>354</v>
      </c>
      <c r="D315" s="369" t="s">
        <v>17</v>
      </c>
      <c r="E315" s="370">
        <v>197</v>
      </c>
      <c r="F315" s="370">
        <f t="shared" si="212"/>
        <v>0</v>
      </c>
      <c r="G315" s="359">
        <v>197</v>
      </c>
      <c r="H315" s="370">
        <v>197</v>
      </c>
      <c r="I315" s="370">
        <f t="shared" si="213"/>
        <v>0</v>
      </c>
      <c r="J315" s="359">
        <v>197</v>
      </c>
      <c r="K315" s="370">
        <v>197</v>
      </c>
      <c r="L315" s="370">
        <f t="shared" si="214"/>
        <v>0</v>
      </c>
      <c r="M315" s="359">
        <v>197</v>
      </c>
      <c r="N315" s="370">
        <v>197</v>
      </c>
      <c r="O315" s="370">
        <f t="shared" si="215"/>
        <v>0</v>
      </c>
      <c r="P315" s="359">
        <v>197</v>
      </c>
    </row>
    <row r="316" spans="2:16">
      <c r="B316" s="368" t="s">
        <v>354</v>
      </c>
      <c r="C316" s="286" t="s">
        <v>354</v>
      </c>
      <c r="D316" s="369" t="s">
        <v>18</v>
      </c>
      <c r="E316" s="370">
        <v>121</v>
      </c>
      <c r="F316" s="370">
        <f t="shared" si="212"/>
        <v>0</v>
      </c>
      <c r="G316" s="359">
        <v>121</v>
      </c>
      <c r="H316" s="370">
        <v>121</v>
      </c>
      <c r="I316" s="370">
        <f t="shared" si="213"/>
        <v>0</v>
      </c>
      <c r="J316" s="359">
        <v>121</v>
      </c>
      <c r="K316" s="370">
        <v>121</v>
      </c>
      <c r="L316" s="370">
        <f t="shared" si="214"/>
        <v>0</v>
      </c>
      <c r="M316" s="359">
        <v>121</v>
      </c>
      <c r="N316" s="370">
        <v>121</v>
      </c>
      <c r="O316" s="370">
        <f t="shared" si="215"/>
        <v>0</v>
      </c>
      <c r="P316" s="359">
        <v>121</v>
      </c>
    </row>
    <row r="317" spans="2:16" ht="28.5">
      <c r="B317" s="255" t="s">
        <v>604</v>
      </c>
      <c r="C317" s="255" t="s">
        <v>651</v>
      </c>
      <c r="D317" s="256" t="s">
        <v>440</v>
      </c>
      <c r="E317" s="257">
        <v>495</v>
      </c>
      <c r="F317" s="257">
        <f t="shared" si="212"/>
        <v>322</v>
      </c>
      <c r="G317" s="257">
        <f>495+322</f>
        <v>817</v>
      </c>
      <c r="H317" s="257">
        <v>495</v>
      </c>
      <c r="I317" s="257">
        <f t="shared" si="213"/>
        <v>0</v>
      </c>
      <c r="J317" s="257">
        <v>495</v>
      </c>
      <c r="K317" s="257">
        <v>495</v>
      </c>
      <c r="L317" s="257">
        <f t="shared" si="214"/>
        <v>0</v>
      </c>
      <c r="M317" s="257">
        <v>495</v>
      </c>
      <c r="N317" s="257">
        <v>495</v>
      </c>
      <c r="O317" s="257">
        <f t="shared" si="215"/>
        <v>0</v>
      </c>
      <c r="P317" s="257">
        <v>495</v>
      </c>
    </row>
    <row r="318" spans="2:16">
      <c r="B318" s="365" t="s">
        <v>354</v>
      </c>
      <c r="C318" s="255" t="s">
        <v>354</v>
      </c>
      <c r="D318" s="258" t="s">
        <v>16</v>
      </c>
      <c r="E318" s="359">
        <f t="shared" ref="E318" si="281">E319+E320</f>
        <v>46</v>
      </c>
      <c r="F318" s="359">
        <f t="shared" si="212"/>
        <v>0</v>
      </c>
      <c r="G318" s="359">
        <f t="shared" ref="G318:H318" si="282">G319+G320</f>
        <v>46</v>
      </c>
      <c r="H318" s="359">
        <f t="shared" si="282"/>
        <v>46</v>
      </c>
      <c r="I318" s="359">
        <f t="shared" si="213"/>
        <v>0</v>
      </c>
      <c r="J318" s="359">
        <f t="shared" ref="J318:K318" si="283">J319+J320</f>
        <v>46</v>
      </c>
      <c r="K318" s="359">
        <f t="shared" si="283"/>
        <v>46</v>
      </c>
      <c r="L318" s="359">
        <f t="shared" si="214"/>
        <v>0</v>
      </c>
      <c r="M318" s="359">
        <f t="shared" ref="M318:N318" si="284">M319+M320</f>
        <v>46</v>
      </c>
      <c r="N318" s="359">
        <f t="shared" si="284"/>
        <v>46</v>
      </c>
      <c r="O318" s="359">
        <f t="shared" si="215"/>
        <v>0</v>
      </c>
      <c r="P318" s="359">
        <f t="shared" ref="P318" si="285">P319+P320</f>
        <v>46</v>
      </c>
    </row>
    <row r="319" spans="2:16">
      <c r="B319" s="365" t="s">
        <v>354</v>
      </c>
      <c r="C319" s="255" t="s">
        <v>354</v>
      </c>
      <c r="D319" s="258" t="s">
        <v>17</v>
      </c>
      <c r="E319" s="359">
        <v>41</v>
      </c>
      <c r="F319" s="359">
        <f t="shared" si="212"/>
        <v>0</v>
      </c>
      <c r="G319" s="359">
        <v>41</v>
      </c>
      <c r="H319" s="359">
        <v>41</v>
      </c>
      <c r="I319" s="359">
        <f t="shared" si="213"/>
        <v>0</v>
      </c>
      <c r="J319" s="359">
        <v>41</v>
      </c>
      <c r="K319" s="359">
        <v>41</v>
      </c>
      <c r="L319" s="359">
        <f t="shared" si="214"/>
        <v>0</v>
      </c>
      <c r="M319" s="359">
        <v>41</v>
      </c>
      <c r="N319" s="359">
        <v>41</v>
      </c>
      <c r="O319" s="359">
        <f t="shared" si="215"/>
        <v>0</v>
      </c>
      <c r="P319" s="359">
        <v>41</v>
      </c>
    </row>
    <row r="320" spans="2:16">
      <c r="B320" s="365" t="s">
        <v>354</v>
      </c>
      <c r="C320" s="255" t="s">
        <v>354</v>
      </c>
      <c r="D320" s="258" t="s">
        <v>18</v>
      </c>
      <c r="E320" s="359">
        <v>5</v>
      </c>
      <c r="F320" s="359">
        <f t="shared" si="212"/>
        <v>0</v>
      </c>
      <c r="G320" s="359">
        <v>5</v>
      </c>
      <c r="H320" s="359">
        <v>5</v>
      </c>
      <c r="I320" s="359">
        <f t="shared" si="213"/>
        <v>0</v>
      </c>
      <c r="J320" s="359">
        <v>5</v>
      </c>
      <c r="K320" s="359">
        <v>5</v>
      </c>
      <c r="L320" s="359">
        <f t="shared" si="214"/>
        <v>0</v>
      </c>
      <c r="M320" s="359">
        <v>5</v>
      </c>
      <c r="N320" s="359">
        <v>5</v>
      </c>
      <c r="O320" s="359">
        <f t="shared" si="215"/>
        <v>0</v>
      </c>
      <c r="P320" s="359">
        <v>5</v>
      </c>
    </row>
    <row r="321" spans="2:16" ht="42.75">
      <c r="B321" s="255" t="s">
        <v>605</v>
      </c>
      <c r="C321" s="255" t="s">
        <v>652</v>
      </c>
      <c r="D321" s="256" t="s">
        <v>441</v>
      </c>
      <c r="E321" s="257">
        <v>1620</v>
      </c>
      <c r="F321" s="257">
        <f t="shared" si="212"/>
        <v>777</v>
      </c>
      <c r="G321" s="257">
        <f>1620+777</f>
        <v>2397</v>
      </c>
      <c r="H321" s="257">
        <v>1620</v>
      </c>
      <c r="I321" s="257">
        <f t="shared" si="213"/>
        <v>64</v>
      </c>
      <c r="J321" s="257">
        <f>1620+64</f>
        <v>1684</v>
      </c>
      <c r="K321" s="257">
        <v>1620</v>
      </c>
      <c r="L321" s="257">
        <f t="shared" si="214"/>
        <v>64</v>
      </c>
      <c r="M321" s="257">
        <f>1620+64</f>
        <v>1684</v>
      </c>
      <c r="N321" s="257">
        <v>1620</v>
      </c>
      <c r="O321" s="257">
        <f t="shared" si="215"/>
        <v>64</v>
      </c>
      <c r="P321" s="257">
        <f>1620+64</f>
        <v>1684</v>
      </c>
    </row>
    <row r="322" spans="2:16">
      <c r="B322" s="365" t="s">
        <v>354</v>
      </c>
      <c r="C322" s="255" t="s">
        <v>354</v>
      </c>
      <c r="D322" s="258" t="s">
        <v>16</v>
      </c>
      <c r="E322" s="359">
        <f t="shared" ref="E322" si="286">E323+E324</f>
        <v>212</v>
      </c>
      <c r="F322" s="359">
        <f t="shared" si="212"/>
        <v>0</v>
      </c>
      <c r="G322" s="359">
        <f t="shared" ref="G322:H322" si="287">G323+G324</f>
        <v>212</v>
      </c>
      <c r="H322" s="359">
        <f t="shared" si="287"/>
        <v>212</v>
      </c>
      <c r="I322" s="359">
        <f t="shared" si="213"/>
        <v>0</v>
      </c>
      <c r="J322" s="359">
        <f t="shared" ref="J322:K322" si="288">J323+J324</f>
        <v>212</v>
      </c>
      <c r="K322" s="359">
        <f t="shared" si="288"/>
        <v>212</v>
      </c>
      <c r="L322" s="359">
        <f t="shared" si="214"/>
        <v>0</v>
      </c>
      <c r="M322" s="359">
        <f t="shared" ref="M322:N322" si="289">M323+M324</f>
        <v>212</v>
      </c>
      <c r="N322" s="359">
        <f t="shared" si="289"/>
        <v>212</v>
      </c>
      <c r="O322" s="359">
        <f t="shared" si="215"/>
        <v>0</v>
      </c>
      <c r="P322" s="359">
        <f t="shared" ref="P322" si="290">P323+P324</f>
        <v>212</v>
      </c>
    </row>
    <row r="323" spans="2:16">
      <c r="B323" s="365" t="s">
        <v>354</v>
      </c>
      <c r="C323" s="255" t="s">
        <v>354</v>
      </c>
      <c r="D323" s="258" t="s">
        <v>17</v>
      </c>
      <c r="E323" s="359">
        <v>203</v>
      </c>
      <c r="F323" s="359">
        <f t="shared" si="212"/>
        <v>0</v>
      </c>
      <c r="G323" s="359">
        <v>203</v>
      </c>
      <c r="H323" s="359">
        <v>203</v>
      </c>
      <c r="I323" s="359">
        <f t="shared" si="213"/>
        <v>0</v>
      </c>
      <c r="J323" s="359">
        <v>203</v>
      </c>
      <c r="K323" s="359">
        <v>203</v>
      </c>
      <c r="L323" s="359">
        <f t="shared" si="214"/>
        <v>0</v>
      </c>
      <c r="M323" s="359">
        <v>203</v>
      </c>
      <c r="N323" s="359">
        <v>203</v>
      </c>
      <c r="O323" s="359">
        <f t="shared" si="215"/>
        <v>0</v>
      </c>
      <c r="P323" s="359">
        <v>203</v>
      </c>
    </row>
    <row r="324" spans="2:16">
      <c r="B324" s="365" t="s">
        <v>354</v>
      </c>
      <c r="C324" s="255" t="s">
        <v>354</v>
      </c>
      <c r="D324" s="258" t="s">
        <v>18</v>
      </c>
      <c r="E324" s="359">
        <v>9</v>
      </c>
      <c r="F324" s="359">
        <f t="shared" si="212"/>
        <v>0</v>
      </c>
      <c r="G324" s="359">
        <v>9</v>
      </c>
      <c r="H324" s="359">
        <v>9</v>
      </c>
      <c r="I324" s="359">
        <f t="shared" si="213"/>
        <v>0</v>
      </c>
      <c r="J324" s="359">
        <v>9</v>
      </c>
      <c r="K324" s="359">
        <v>9</v>
      </c>
      <c r="L324" s="359">
        <f t="shared" si="214"/>
        <v>0</v>
      </c>
      <c r="M324" s="359">
        <v>9</v>
      </c>
      <c r="N324" s="359">
        <v>9</v>
      </c>
      <c r="O324" s="359">
        <f t="shared" si="215"/>
        <v>0</v>
      </c>
      <c r="P324" s="359">
        <v>9</v>
      </c>
    </row>
    <row r="325" spans="2:16" ht="42.75">
      <c r="B325" s="255" t="s">
        <v>606</v>
      </c>
      <c r="C325" s="255" t="s">
        <v>653</v>
      </c>
      <c r="D325" s="256" t="s">
        <v>442</v>
      </c>
      <c r="E325" s="257">
        <v>5597</v>
      </c>
      <c r="F325" s="257">
        <f t="shared" ref="F325:F388" si="291">G325-E325</f>
        <v>2223</v>
      </c>
      <c r="G325" s="257">
        <f>5597+2223</f>
        <v>7820</v>
      </c>
      <c r="H325" s="257">
        <v>1080</v>
      </c>
      <c r="I325" s="257">
        <f t="shared" ref="I325:I388" si="292">J325-H325</f>
        <v>6361</v>
      </c>
      <c r="J325" s="257">
        <f>5597+1844</f>
        <v>7441</v>
      </c>
      <c r="K325" s="257">
        <v>1080</v>
      </c>
      <c r="L325" s="257">
        <f t="shared" ref="L325:L388" si="293">M325-K325</f>
        <v>6361</v>
      </c>
      <c r="M325" s="257">
        <f>5597+1844</f>
        <v>7441</v>
      </c>
      <c r="N325" s="257">
        <v>1080</v>
      </c>
      <c r="O325" s="257">
        <f t="shared" ref="O325:O388" si="294">P325-N325</f>
        <v>6361</v>
      </c>
      <c r="P325" s="257">
        <f>5597+1844</f>
        <v>7441</v>
      </c>
    </row>
    <row r="326" spans="2:16">
      <c r="B326" s="365" t="s">
        <v>354</v>
      </c>
      <c r="C326" s="255" t="s">
        <v>354</v>
      </c>
      <c r="D326" s="258" t="s">
        <v>16</v>
      </c>
      <c r="E326" s="359">
        <f t="shared" ref="E326" si="295">E327+E328</f>
        <v>108</v>
      </c>
      <c r="F326" s="359">
        <f t="shared" si="291"/>
        <v>99</v>
      </c>
      <c r="G326" s="359">
        <f t="shared" ref="G326:H326" si="296">G327+G328</f>
        <v>207</v>
      </c>
      <c r="H326" s="359">
        <f t="shared" si="296"/>
        <v>108</v>
      </c>
      <c r="I326" s="359">
        <f t="shared" si="292"/>
        <v>99</v>
      </c>
      <c r="J326" s="359">
        <f t="shared" ref="J326:K326" si="297">J327+J328</f>
        <v>207</v>
      </c>
      <c r="K326" s="359">
        <f t="shared" si="297"/>
        <v>108</v>
      </c>
      <c r="L326" s="359">
        <f t="shared" si="293"/>
        <v>99</v>
      </c>
      <c r="M326" s="359">
        <f t="shared" ref="M326:N326" si="298">M327+M328</f>
        <v>207</v>
      </c>
      <c r="N326" s="359">
        <f t="shared" si="298"/>
        <v>108</v>
      </c>
      <c r="O326" s="359">
        <f t="shared" si="294"/>
        <v>99</v>
      </c>
      <c r="P326" s="359">
        <f t="shared" ref="P326" si="299">P327+P328</f>
        <v>207</v>
      </c>
    </row>
    <row r="327" spans="2:16">
      <c r="B327" s="365" t="s">
        <v>354</v>
      </c>
      <c r="C327" s="255" t="s">
        <v>354</v>
      </c>
      <c r="D327" s="258" t="s">
        <v>17</v>
      </c>
      <c r="E327" s="359">
        <v>108</v>
      </c>
      <c r="F327" s="359">
        <f t="shared" si="291"/>
        <v>99</v>
      </c>
      <c r="G327" s="359">
        <f>108+99</f>
        <v>207</v>
      </c>
      <c r="H327" s="359">
        <v>108</v>
      </c>
      <c r="I327" s="359">
        <f t="shared" si="292"/>
        <v>99</v>
      </c>
      <c r="J327" s="359">
        <f>108+99</f>
        <v>207</v>
      </c>
      <c r="K327" s="359">
        <v>108</v>
      </c>
      <c r="L327" s="359">
        <f t="shared" si="293"/>
        <v>99</v>
      </c>
      <c r="M327" s="359">
        <f>108+99</f>
        <v>207</v>
      </c>
      <c r="N327" s="359">
        <v>108</v>
      </c>
      <c r="O327" s="359">
        <f t="shared" si="294"/>
        <v>99</v>
      </c>
      <c r="P327" s="359">
        <f>108+99</f>
        <v>207</v>
      </c>
    </row>
    <row r="328" spans="2:16">
      <c r="B328" s="365" t="s">
        <v>354</v>
      </c>
      <c r="C328" s="255" t="s">
        <v>354</v>
      </c>
      <c r="D328" s="258" t="s">
        <v>18</v>
      </c>
      <c r="E328" s="359"/>
      <c r="F328" s="359">
        <f t="shared" si="291"/>
        <v>0</v>
      </c>
      <c r="G328" s="359"/>
      <c r="H328" s="359"/>
      <c r="I328" s="359">
        <f t="shared" si="292"/>
        <v>0</v>
      </c>
      <c r="J328" s="359"/>
      <c r="K328" s="359"/>
      <c r="L328" s="359">
        <f t="shared" si="293"/>
        <v>0</v>
      </c>
      <c r="M328" s="359"/>
      <c r="N328" s="359"/>
      <c r="O328" s="359">
        <f t="shared" si="294"/>
        <v>0</v>
      </c>
      <c r="P328" s="359"/>
    </row>
    <row r="329" spans="2:16" ht="57">
      <c r="B329" s="255" t="s">
        <v>607</v>
      </c>
      <c r="C329" s="255" t="s">
        <v>654</v>
      </c>
      <c r="D329" s="256" t="s">
        <v>443</v>
      </c>
      <c r="E329" s="257">
        <v>865</v>
      </c>
      <c r="F329" s="257">
        <f t="shared" si="291"/>
        <v>490</v>
      </c>
      <c r="G329" s="257">
        <f>865+490</f>
        <v>1355</v>
      </c>
      <c r="H329" s="257">
        <v>865</v>
      </c>
      <c r="I329" s="257">
        <f t="shared" si="292"/>
        <v>240</v>
      </c>
      <c r="J329" s="257">
        <f>865+240</f>
        <v>1105</v>
      </c>
      <c r="K329" s="257">
        <v>865</v>
      </c>
      <c r="L329" s="257">
        <f t="shared" si="293"/>
        <v>240</v>
      </c>
      <c r="M329" s="257">
        <f>865+240</f>
        <v>1105</v>
      </c>
      <c r="N329" s="257">
        <v>865</v>
      </c>
      <c r="O329" s="257">
        <f t="shared" si="294"/>
        <v>240</v>
      </c>
      <c r="P329" s="257">
        <f>865+240</f>
        <v>1105</v>
      </c>
    </row>
    <row r="330" spans="2:16">
      <c r="B330" s="365" t="s">
        <v>354</v>
      </c>
      <c r="C330" s="255" t="s">
        <v>354</v>
      </c>
      <c r="D330" s="258" t="s">
        <v>16</v>
      </c>
      <c r="E330" s="359">
        <f t="shared" ref="E330" si="300">E331+E332</f>
        <v>83</v>
      </c>
      <c r="F330" s="359">
        <f t="shared" si="291"/>
        <v>20</v>
      </c>
      <c r="G330" s="359">
        <f t="shared" ref="G330:H330" si="301">G331+G332</f>
        <v>103</v>
      </c>
      <c r="H330" s="359">
        <f t="shared" si="301"/>
        <v>83</v>
      </c>
      <c r="I330" s="359">
        <f t="shared" si="292"/>
        <v>20</v>
      </c>
      <c r="J330" s="359">
        <f t="shared" ref="J330:K330" si="302">J331+J332</f>
        <v>103</v>
      </c>
      <c r="K330" s="359">
        <f t="shared" si="302"/>
        <v>83</v>
      </c>
      <c r="L330" s="359">
        <f t="shared" si="293"/>
        <v>20</v>
      </c>
      <c r="M330" s="359">
        <f t="shared" ref="M330:N330" si="303">M331+M332</f>
        <v>103</v>
      </c>
      <c r="N330" s="359">
        <f t="shared" si="303"/>
        <v>83</v>
      </c>
      <c r="O330" s="359">
        <f t="shared" si="294"/>
        <v>20</v>
      </c>
      <c r="P330" s="359">
        <f t="shared" ref="P330" si="304">P331+P332</f>
        <v>103</v>
      </c>
    </row>
    <row r="331" spans="2:16">
      <c r="B331" s="365" t="s">
        <v>354</v>
      </c>
      <c r="C331" s="255" t="s">
        <v>354</v>
      </c>
      <c r="D331" s="258" t="s">
        <v>17</v>
      </c>
      <c r="E331" s="359">
        <v>80</v>
      </c>
      <c r="F331" s="359">
        <f t="shared" si="291"/>
        <v>20</v>
      </c>
      <c r="G331" s="359">
        <f>80+20</f>
        <v>100</v>
      </c>
      <c r="H331" s="359">
        <v>80</v>
      </c>
      <c r="I331" s="359">
        <f t="shared" si="292"/>
        <v>20</v>
      </c>
      <c r="J331" s="359">
        <f>80+20</f>
        <v>100</v>
      </c>
      <c r="K331" s="359">
        <v>80</v>
      </c>
      <c r="L331" s="359">
        <f t="shared" si="293"/>
        <v>20</v>
      </c>
      <c r="M331" s="359">
        <f>80+20</f>
        <v>100</v>
      </c>
      <c r="N331" s="359">
        <v>80</v>
      </c>
      <c r="O331" s="359">
        <f t="shared" si="294"/>
        <v>20</v>
      </c>
      <c r="P331" s="359">
        <f>80+20</f>
        <v>100</v>
      </c>
    </row>
    <row r="332" spans="2:16">
      <c r="B332" s="365" t="s">
        <v>354</v>
      </c>
      <c r="C332" s="255" t="s">
        <v>354</v>
      </c>
      <c r="D332" s="258" t="s">
        <v>18</v>
      </c>
      <c r="E332" s="359">
        <v>3</v>
      </c>
      <c r="F332" s="359">
        <f t="shared" si="291"/>
        <v>0</v>
      </c>
      <c r="G332" s="359">
        <v>3</v>
      </c>
      <c r="H332" s="359">
        <v>3</v>
      </c>
      <c r="I332" s="359">
        <f t="shared" si="292"/>
        <v>0</v>
      </c>
      <c r="J332" s="359">
        <v>3</v>
      </c>
      <c r="K332" s="359">
        <v>3</v>
      </c>
      <c r="L332" s="359">
        <f t="shared" si="293"/>
        <v>0</v>
      </c>
      <c r="M332" s="359">
        <v>3</v>
      </c>
      <c r="N332" s="359">
        <v>3</v>
      </c>
      <c r="O332" s="359">
        <f t="shared" si="294"/>
        <v>0</v>
      </c>
      <c r="P332" s="359">
        <v>3</v>
      </c>
    </row>
    <row r="333" spans="2:16" ht="42.75">
      <c r="B333" s="286" t="s">
        <v>608</v>
      </c>
      <c r="C333" s="286" t="s">
        <v>655</v>
      </c>
      <c r="D333" s="366" t="s">
        <v>444</v>
      </c>
      <c r="E333" s="367">
        <f>655+155+315</f>
        <v>1125</v>
      </c>
      <c r="F333" s="367">
        <f t="shared" si="291"/>
        <v>117</v>
      </c>
      <c r="G333" s="257">
        <f>655+155+315+117</f>
        <v>1242</v>
      </c>
      <c r="H333" s="367">
        <f>655+155+315</f>
        <v>1125</v>
      </c>
      <c r="I333" s="367">
        <f t="shared" si="292"/>
        <v>117</v>
      </c>
      <c r="J333" s="257">
        <f>655+155+315+117</f>
        <v>1242</v>
      </c>
      <c r="K333" s="367">
        <f>655+155+315</f>
        <v>1125</v>
      </c>
      <c r="L333" s="367">
        <f t="shared" si="293"/>
        <v>117</v>
      </c>
      <c r="M333" s="257">
        <f>655+155+315+117</f>
        <v>1242</v>
      </c>
      <c r="N333" s="367">
        <f>655+155+315</f>
        <v>1125</v>
      </c>
      <c r="O333" s="367">
        <f t="shared" si="294"/>
        <v>117</v>
      </c>
      <c r="P333" s="257">
        <f>655+155+315+117</f>
        <v>1242</v>
      </c>
    </row>
    <row r="334" spans="2:16">
      <c r="B334" s="368" t="s">
        <v>354</v>
      </c>
      <c r="C334" s="286" t="s">
        <v>354</v>
      </c>
      <c r="D334" s="369" t="s">
        <v>16</v>
      </c>
      <c r="E334" s="370">
        <f t="shared" ref="E334" si="305">E335+E336</f>
        <v>96</v>
      </c>
      <c r="F334" s="370">
        <f t="shared" si="291"/>
        <v>0</v>
      </c>
      <c r="G334" s="359">
        <f t="shared" ref="G334:H334" si="306">G335+G336</f>
        <v>96</v>
      </c>
      <c r="H334" s="370">
        <f t="shared" si="306"/>
        <v>96</v>
      </c>
      <c r="I334" s="370">
        <f t="shared" si="292"/>
        <v>0</v>
      </c>
      <c r="J334" s="359">
        <f t="shared" ref="J334:K334" si="307">J335+J336</f>
        <v>96</v>
      </c>
      <c r="K334" s="370">
        <f t="shared" si="307"/>
        <v>96</v>
      </c>
      <c r="L334" s="370">
        <f t="shared" si="293"/>
        <v>0</v>
      </c>
      <c r="M334" s="359">
        <f t="shared" ref="M334:N334" si="308">M335+M336</f>
        <v>96</v>
      </c>
      <c r="N334" s="370">
        <f t="shared" si="308"/>
        <v>96</v>
      </c>
      <c r="O334" s="370">
        <f t="shared" si="294"/>
        <v>0</v>
      </c>
      <c r="P334" s="359">
        <f t="shared" ref="P334" si="309">P335+P336</f>
        <v>96</v>
      </c>
    </row>
    <row r="335" spans="2:16">
      <c r="B335" s="368" t="s">
        <v>354</v>
      </c>
      <c r="C335" s="286" t="s">
        <v>354</v>
      </c>
      <c r="D335" s="369" t="s">
        <v>17</v>
      </c>
      <c r="E335" s="370">
        <v>96</v>
      </c>
      <c r="F335" s="370">
        <f t="shared" si="291"/>
        <v>0</v>
      </c>
      <c r="G335" s="359">
        <v>96</v>
      </c>
      <c r="H335" s="370">
        <v>96</v>
      </c>
      <c r="I335" s="370">
        <f t="shared" si="292"/>
        <v>0</v>
      </c>
      <c r="J335" s="359">
        <v>96</v>
      </c>
      <c r="K335" s="370">
        <v>96</v>
      </c>
      <c r="L335" s="370">
        <f t="shared" si="293"/>
        <v>0</v>
      </c>
      <c r="M335" s="359">
        <v>96</v>
      </c>
      <c r="N335" s="370">
        <v>96</v>
      </c>
      <c r="O335" s="370">
        <f t="shared" si="294"/>
        <v>0</v>
      </c>
      <c r="P335" s="359">
        <v>96</v>
      </c>
    </row>
    <row r="336" spans="2:16">
      <c r="B336" s="368" t="s">
        <v>354</v>
      </c>
      <c r="C336" s="286" t="s">
        <v>354</v>
      </c>
      <c r="D336" s="369" t="s">
        <v>18</v>
      </c>
      <c r="E336" s="370"/>
      <c r="F336" s="370">
        <f t="shared" si="291"/>
        <v>0</v>
      </c>
      <c r="G336" s="359"/>
      <c r="H336" s="370"/>
      <c r="I336" s="370">
        <f t="shared" si="292"/>
        <v>0</v>
      </c>
      <c r="J336" s="359"/>
      <c r="K336" s="370"/>
      <c r="L336" s="370">
        <f t="shared" si="293"/>
        <v>0</v>
      </c>
      <c r="M336" s="359"/>
      <c r="N336" s="370"/>
      <c r="O336" s="370">
        <f t="shared" si="294"/>
        <v>0</v>
      </c>
      <c r="P336" s="359"/>
    </row>
    <row r="337" spans="2:16" ht="42.75">
      <c r="B337" s="255" t="s">
        <v>644</v>
      </c>
      <c r="C337" s="255" t="s">
        <v>656</v>
      </c>
      <c r="D337" s="256" t="s">
        <v>445</v>
      </c>
      <c r="E337" s="257">
        <v>925</v>
      </c>
      <c r="F337" s="257">
        <f t="shared" si="291"/>
        <v>719</v>
      </c>
      <c r="G337" s="257">
        <f>925+719</f>
        <v>1644</v>
      </c>
      <c r="H337" s="257">
        <v>925</v>
      </c>
      <c r="I337" s="257">
        <f t="shared" si="292"/>
        <v>597</v>
      </c>
      <c r="J337" s="257">
        <f>925+597</f>
        <v>1522</v>
      </c>
      <c r="K337" s="257">
        <v>925</v>
      </c>
      <c r="L337" s="257">
        <f t="shared" si="293"/>
        <v>597</v>
      </c>
      <c r="M337" s="257">
        <f>925+597</f>
        <v>1522</v>
      </c>
      <c r="N337" s="257">
        <v>925</v>
      </c>
      <c r="O337" s="257">
        <f t="shared" si="294"/>
        <v>597</v>
      </c>
      <c r="P337" s="257">
        <f>925+597</f>
        <v>1522</v>
      </c>
    </row>
    <row r="338" spans="2:16">
      <c r="B338" s="365" t="s">
        <v>354</v>
      </c>
      <c r="C338" s="255" t="s">
        <v>354</v>
      </c>
      <c r="D338" s="258" t="s">
        <v>16</v>
      </c>
      <c r="E338" s="359">
        <f t="shared" ref="E338" si="310">E339+E340</f>
        <v>85</v>
      </c>
      <c r="F338" s="359">
        <f t="shared" si="291"/>
        <v>4</v>
      </c>
      <c r="G338" s="359">
        <f t="shared" ref="G338:H338" si="311">G339+G340</f>
        <v>89</v>
      </c>
      <c r="H338" s="359">
        <f t="shared" si="311"/>
        <v>85</v>
      </c>
      <c r="I338" s="359">
        <f t="shared" si="292"/>
        <v>4</v>
      </c>
      <c r="J338" s="359">
        <f t="shared" ref="J338:K338" si="312">J339+J340</f>
        <v>89</v>
      </c>
      <c r="K338" s="359">
        <f t="shared" si="312"/>
        <v>85</v>
      </c>
      <c r="L338" s="359">
        <f t="shared" si="293"/>
        <v>4</v>
      </c>
      <c r="M338" s="359">
        <f t="shared" ref="M338:N338" si="313">M339+M340</f>
        <v>89</v>
      </c>
      <c r="N338" s="359">
        <f t="shared" si="313"/>
        <v>85</v>
      </c>
      <c r="O338" s="359">
        <f t="shared" si="294"/>
        <v>4</v>
      </c>
      <c r="P338" s="359">
        <f t="shared" ref="P338" si="314">P339+P340</f>
        <v>89</v>
      </c>
    </row>
    <row r="339" spans="2:16">
      <c r="B339" s="365" t="s">
        <v>354</v>
      </c>
      <c r="C339" s="255" t="s">
        <v>354</v>
      </c>
      <c r="D339" s="258" t="s">
        <v>17</v>
      </c>
      <c r="E339" s="359">
        <v>76</v>
      </c>
      <c r="F339" s="359">
        <f t="shared" si="291"/>
        <v>4</v>
      </c>
      <c r="G339" s="359">
        <f>76+4</f>
        <v>80</v>
      </c>
      <c r="H339" s="359">
        <v>76</v>
      </c>
      <c r="I339" s="359">
        <f t="shared" si="292"/>
        <v>4</v>
      </c>
      <c r="J339" s="359">
        <f>76+4</f>
        <v>80</v>
      </c>
      <c r="K339" s="359">
        <v>76</v>
      </c>
      <c r="L339" s="359">
        <f t="shared" si="293"/>
        <v>4</v>
      </c>
      <c r="M339" s="359">
        <f>76+4</f>
        <v>80</v>
      </c>
      <c r="N339" s="359">
        <v>76</v>
      </c>
      <c r="O339" s="359">
        <f t="shared" si="294"/>
        <v>4</v>
      </c>
      <c r="P339" s="359">
        <f>76+4</f>
        <v>80</v>
      </c>
    </row>
    <row r="340" spans="2:16">
      <c r="B340" s="365" t="s">
        <v>354</v>
      </c>
      <c r="C340" s="255" t="s">
        <v>354</v>
      </c>
      <c r="D340" s="258" t="s">
        <v>18</v>
      </c>
      <c r="E340" s="359">
        <v>9</v>
      </c>
      <c r="F340" s="359">
        <f t="shared" si="291"/>
        <v>0</v>
      </c>
      <c r="G340" s="359">
        <v>9</v>
      </c>
      <c r="H340" s="359">
        <v>9</v>
      </c>
      <c r="I340" s="359">
        <f t="shared" si="292"/>
        <v>0</v>
      </c>
      <c r="J340" s="359">
        <v>9</v>
      </c>
      <c r="K340" s="359">
        <v>9</v>
      </c>
      <c r="L340" s="359">
        <f t="shared" si="293"/>
        <v>0</v>
      </c>
      <c r="M340" s="359">
        <v>9</v>
      </c>
      <c r="N340" s="359">
        <v>9</v>
      </c>
      <c r="O340" s="359">
        <f t="shared" si="294"/>
        <v>0</v>
      </c>
      <c r="P340" s="359">
        <v>9</v>
      </c>
    </row>
    <row r="341" spans="2:16" ht="28.5">
      <c r="B341" s="255" t="s">
        <v>609</v>
      </c>
      <c r="C341" s="255" t="s">
        <v>649</v>
      </c>
      <c r="D341" s="256" t="s">
        <v>446</v>
      </c>
      <c r="E341" s="257">
        <v>1075</v>
      </c>
      <c r="F341" s="257">
        <f t="shared" si="291"/>
        <v>0</v>
      </c>
      <c r="G341" s="257">
        <v>1075</v>
      </c>
      <c r="H341" s="257">
        <v>1075</v>
      </c>
      <c r="I341" s="257">
        <f t="shared" si="292"/>
        <v>0</v>
      </c>
      <c r="J341" s="257">
        <v>1075</v>
      </c>
      <c r="K341" s="257">
        <v>1075</v>
      </c>
      <c r="L341" s="257">
        <f t="shared" si="293"/>
        <v>0</v>
      </c>
      <c r="M341" s="257">
        <v>1075</v>
      </c>
      <c r="N341" s="257">
        <v>1075</v>
      </c>
      <c r="O341" s="257">
        <f t="shared" si="294"/>
        <v>0</v>
      </c>
      <c r="P341" s="257">
        <v>1075</v>
      </c>
    </row>
    <row r="342" spans="2:16">
      <c r="B342" s="365" t="s">
        <v>354</v>
      </c>
      <c r="C342" s="255" t="s">
        <v>354</v>
      </c>
      <c r="D342" s="258" t="s">
        <v>16</v>
      </c>
      <c r="E342" s="359">
        <f t="shared" ref="E342" si="315">E343+E344</f>
        <v>118</v>
      </c>
      <c r="F342" s="359">
        <f t="shared" si="291"/>
        <v>0</v>
      </c>
      <c r="G342" s="359">
        <f t="shared" ref="G342:H342" si="316">G343+G344</f>
        <v>118</v>
      </c>
      <c r="H342" s="359">
        <f t="shared" si="316"/>
        <v>118</v>
      </c>
      <c r="I342" s="359">
        <f t="shared" si="292"/>
        <v>0</v>
      </c>
      <c r="J342" s="359">
        <f t="shared" ref="J342:K342" si="317">J343+J344</f>
        <v>118</v>
      </c>
      <c r="K342" s="359">
        <f t="shared" si="317"/>
        <v>118</v>
      </c>
      <c r="L342" s="359">
        <f t="shared" si="293"/>
        <v>0</v>
      </c>
      <c r="M342" s="359">
        <f t="shared" ref="M342:N342" si="318">M343+M344</f>
        <v>118</v>
      </c>
      <c r="N342" s="359">
        <f t="shared" si="318"/>
        <v>118</v>
      </c>
      <c r="O342" s="359">
        <f t="shared" si="294"/>
        <v>0</v>
      </c>
      <c r="P342" s="359">
        <f t="shared" ref="P342" si="319">P343+P344</f>
        <v>118</v>
      </c>
    </row>
    <row r="343" spans="2:16">
      <c r="B343" s="365" t="s">
        <v>354</v>
      </c>
      <c r="C343" s="255" t="s">
        <v>354</v>
      </c>
      <c r="D343" s="258" t="s">
        <v>17</v>
      </c>
      <c r="E343" s="359">
        <v>73</v>
      </c>
      <c r="F343" s="359">
        <f t="shared" si="291"/>
        <v>0</v>
      </c>
      <c r="G343" s="359">
        <v>73</v>
      </c>
      <c r="H343" s="359">
        <v>73</v>
      </c>
      <c r="I343" s="359">
        <f t="shared" si="292"/>
        <v>0</v>
      </c>
      <c r="J343" s="359">
        <v>73</v>
      </c>
      <c r="K343" s="359">
        <v>73</v>
      </c>
      <c r="L343" s="359">
        <f t="shared" si="293"/>
        <v>0</v>
      </c>
      <c r="M343" s="359">
        <v>73</v>
      </c>
      <c r="N343" s="359">
        <v>73</v>
      </c>
      <c r="O343" s="359">
        <f t="shared" si="294"/>
        <v>0</v>
      </c>
      <c r="P343" s="359">
        <v>73</v>
      </c>
    </row>
    <row r="344" spans="2:16">
      <c r="B344" s="365" t="s">
        <v>354</v>
      </c>
      <c r="C344" s="255" t="s">
        <v>354</v>
      </c>
      <c r="D344" s="258" t="s">
        <v>18</v>
      </c>
      <c r="E344" s="359">
        <v>45</v>
      </c>
      <c r="F344" s="359">
        <f t="shared" si="291"/>
        <v>0</v>
      </c>
      <c r="G344" s="359">
        <v>45</v>
      </c>
      <c r="H344" s="359">
        <v>45</v>
      </c>
      <c r="I344" s="359">
        <f t="shared" si="292"/>
        <v>0</v>
      </c>
      <c r="J344" s="359">
        <v>45</v>
      </c>
      <c r="K344" s="359">
        <v>45</v>
      </c>
      <c r="L344" s="359">
        <f t="shared" si="293"/>
        <v>0</v>
      </c>
      <c r="M344" s="359">
        <v>45</v>
      </c>
      <c r="N344" s="359">
        <v>45</v>
      </c>
      <c r="O344" s="359">
        <f t="shared" si="294"/>
        <v>0</v>
      </c>
      <c r="P344" s="359">
        <v>45</v>
      </c>
    </row>
    <row r="345" spans="2:16" ht="28.5">
      <c r="B345" s="255" t="s">
        <v>610</v>
      </c>
      <c r="C345" s="255" t="s">
        <v>657</v>
      </c>
      <c r="D345" s="256" t="s">
        <v>447</v>
      </c>
      <c r="E345" s="257">
        <v>1925</v>
      </c>
      <c r="F345" s="257">
        <f t="shared" si="291"/>
        <v>3584</v>
      </c>
      <c r="G345" s="257">
        <f>1925+3584</f>
        <v>5509</v>
      </c>
      <c r="H345" s="257">
        <v>1925</v>
      </c>
      <c r="I345" s="257">
        <f t="shared" si="292"/>
        <v>417</v>
      </c>
      <c r="J345" s="257">
        <f>1925+417</f>
        <v>2342</v>
      </c>
      <c r="K345" s="257">
        <v>1925</v>
      </c>
      <c r="L345" s="257">
        <f t="shared" si="293"/>
        <v>417</v>
      </c>
      <c r="M345" s="257">
        <f>1925+417</f>
        <v>2342</v>
      </c>
      <c r="N345" s="257">
        <v>1925</v>
      </c>
      <c r="O345" s="257">
        <f t="shared" si="294"/>
        <v>417</v>
      </c>
      <c r="P345" s="257">
        <f>1925+417</f>
        <v>2342</v>
      </c>
    </row>
    <row r="346" spans="2:16">
      <c r="B346" s="365" t="s">
        <v>354</v>
      </c>
      <c r="C346" s="255" t="s">
        <v>354</v>
      </c>
      <c r="D346" s="258" t="s">
        <v>16</v>
      </c>
      <c r="E346" s="359">
        <f t="shared" ref="E346" si="320">E347+E348</f>
        <v>141</v>
      </c>
      <c r="F346" s="359">
        <f t="shared" si="291"/>
        <v>14</v>
      </c>
      <c r="G346" s="359">
        <f t="shared" ref="G346:H346" si="321">G347+G348</f>
        <v>155</v>
      </c>
      <c r="H346" s="359">
        <f t="shared" si="321"/>
        <v>141</v>
      </c>
      <c r="I346" s="359">
        <f t="shared" si="292"/>
        <v>14</v>
      </c>
      <c r="J346" s="359">
        <f t="shared" ref="J346:K346" si="322">J347+J348</f>
        <v>155</v>
      </c>
      <c r="K346" s="359">
        <f t="shared" si="322"/>
        <v>141</v>
      </c>
      <c r="L346" s="359">
        <f t="shared" si="293"/>
        <v>14</v>
      </c>
      <c r="M346" s="359">
        <f t="shared" ref="M346:N346" si="323">M347+M348</f>
        <v>155</v>
      </c>
      <c r="N346" s="359">
        <f t="shared" si="323"/>
        <v>141</v>
      </c>
      <c r="O346" s="359">
        <f t="shared" si="294"/>
        <v>14</v>
      </c>
      <c r="P346" s="359">
        <f t="shared" ref="P346" si="324">P347+P348</f>
        <v>155</v>
      </c>
    </row>
    <row r="347" spans="2:16">
      <c r="B347" s="365" t="s">
        <v>354</v>
      </c>
      <c r="C347" s="255" t="s">
        <v>354</v>
      </c>
      <c r="D347" s="258" t="s">
        <v>17</v>
      </c>
      <c r="E347" s="359">
        <v>108</v>
      </c>
      <c r="F347" s="359">
        <f t="shared" si="291"/>
        <v>14</v>
      </c>
      <c r="G347" s="359">
        <f>108+14</f>
        <v>122</v>
      </c>
      <c r="H347" s="359">
        <v>108</v>
      </c>
      <c r="I347" s="359">
        <f t="shared" si="292"/>
        <v>14</v>
      </c>
      <c r="J347" s="359">
        <f>108+14</f>
        <v>122</v>
      </c>
      <c r="K347" s="359">
        <v>108</v>
      </c>
      <c r="L347" s="359">
        <f t="shared" si="293"/>
        <v>14</v>
      </c>
      <c r="M347" s="359">
        <f>108+14</f>
        <v>122</v>
      </c>
      <c r="N347" s="359">
        <v>108</v>
      </c>
      <c r="O347" s="359">
        <f t="shared" si="294"/>
        <v>14</v>
      </c>
      <c r="P347" s="359">
        <f>108+14</f>
        <v>122</v>
      </c>
    </row>
    <row r="348" spans="2:16">
      <c r="B348" s="365" t="s">
        <v>354</v>
      </c>
      <c r="C348" s="255" t="s">
        <v>354</v>
      </c>
      <c r="D348" s="258" t="s">
        <v>18</v>
      </c>
      <c r="E348" s="359">
        <v>33</v>
      </c>
      <c r="F348" s="359">
        <f t="shared" si="291"/>
        <v>0</v>
      </c>
      <c r="G348" s="359">
        <v>33</v>
      </c>
      <c r="H348" s="359">
        <v>33</v>
      </c>
      <c r="I348" s="359">
        <f t="shared" si="292"/>
        <v>0</v>
      </c>
      <c r="J348" s="359">
        <v>33</v>
      </c>
      <c r="K348" s="359">
        <v>33</v>
      </c>
      <c r="L348" s="359">
        <f t="shared" si="293"/>
        <v>0</v>
      </c>
      <c r="M348" s="359">
        <v>33</v>
      </c>
      <c r="N348" s="359">
        <v>33</v>
      </c>
      <c r="O348" s="359">
        <f t="shared" si="294"/>
        <v>0</v>
      </c>
      <c r="P348" s="359">
        <v>33</v>
      </c>
    </row>
    <row r="349" spans="2:16" ht="28.5">
      <c r="B349" s="255" t="s">
        <v>611</v>
      </c>
      <c r="C349" s="255" t="s">
        <v>658</v>
      </c>
      <c r="D349" s="256" t="s">
        <v>448</v>
      </c>
      <c r="E349" s="257">
        <v>2745</v>
      </c>
      <c r="F349" s="257">
        <f t="shared" si="291"/>
        <v>905</v>
      </c>
      <c r="G349" s="257">
        <f>2745+905</f>
        <v>3650</v>
      </c>
      <c r="H349" s="257">
        <v>2745</v>
      </c>
      <c r="I349" s="257">
        <f t="shared" si="292"/>
        <v>292</v>
      </c>
      <c r="J349" s="257">
        <f>2745+292</f>
        <v>3037</v>
      </c>
      <c r="K349" s="257">
        <v>2745</v>
      </c>
      <c r="L349" s="257">
        <f t="shared" si="293"/>
        <v>292</v>
      </c>
      <c r="M349" s="257">
        <f>2745+292</f>
        <v>3037</v>
      </c>
      <c r="N349" s="257">
        <v>2745</v>
      </c>
      <c r="O349" s="257">
        <f t="shared" si="294"/>
        <v>292</v>
      </c>
      <c r="P349" s="257">
        <f>2745+292</f>
        <v>3037</v>
      </c>
    </row>
    <row r="350" spans="2:16">
      <c r="B350" s="365" t="s">
        <v>354</v>
      </c>
      <c r="C350" s="255" t="s">
        <v>354</v>
      </c>
      <c r="D350" s="258" t="s">
        <v>16</v>
      </c>
      <c r="E350" s="359">
        <f t="shared" ref="E350" si="325">E351+E352</f>
        <v>281</v>
      </c>
      <c r="F350" s="359">
        <f t="shared" si="291"/>
        <v>0</v>
      </c>
      <c r="G350" s="359">
        <f t="shared" ref="G350:H350" si="326">G351+G352</f>
        <v>281</v>
      </c>
      <c r="H350" s="359">
        <f t="shared" si="326"/>
        <v>281</v>
      </c>
      <c r="I350" s="359">
        <f t="shared" si="292"/>
        <v>0</v>
      </c>
      <c r="J350" s="359">
        <f t="shared" ref="J350:K350" si="327">J351+J352</f>
        <v>281</v>
      </c>
      <c r="K350" s="359">
        <f t="shared" si="327"/>
        <v>281</v>
      </c>
      <c r="L350" s="359">
        <f t="shared" si="293"/>
        <v>0</v>
      </c>
      <c r="M350" s="359">
        <f t="shared" ref="M350:N350" si="328">M351+M352</f>
        <v>281</v>
      </c>
      <c r="N350" s="359">
        <f t="shared" si="328"/>
        <v>281</v>
      </c>
      <c r="O350" s="359">
        <f t="shared" si="294"/>
        <v>0</v>
      </c>
      <c r="P350" s="359">
        <f t="shared" ref="P350" si="329">P351+P352</f>
        <v>281</v>
      </c>
    </row>
    <row r="351" spans="2:16">
      <c r="B351" s="365" t="s">
        <v>354</v>
      </c>
      <c r="C351" s="255" t="s">
        <v>354</v>
      </c>
      <c r="D351" s="258" t="s">
        <v>17</v>
      </c>
      <c r="E351" s="359">
        <v>197</v>
      </c>
      <c r="F351" s="359">
        <f t="shared" si="291"/>
        <v>0</v>
      </c>
      <c r="G351" s="359">
        <v>197</v>
      </c>
      <c r="H351" s="359">
        <v>197</v>
      </c>
      <c r="I351" s="359">
        <f t="shared" si="292"/>
        <v>0</v>
      </c>
      <c r="J351" s="359">
        <v>197</v>
      </c>
      <c r="K351" s="359">
        <v>197</v>
      </c>
      <c r="L351" s="359">
        <f t="shared" si="293"/>
        <v>0</v>
      </c>
      <c r="M351" s="359">
        <v>197</v>
      </c>
      <c r="N351" s="359">
        <v>197</v>
      </c>
      <c r="O351" s="359">
        <f t="shared" si="294"/>
        <v>0</v>
      </c>
      <c r="P351" s="359">
        <v>197</v>
      </c>
    </row>
    <row r="352" spans="2:16">
      <c r="B352" s="365" t="s">
        <v>354</v>
      </c>
      <c r="C352" s="255" t="s">
        <v>354</v>
      </c>
      <c r="D352" s="258" t="s">
        <v>18</v>
      </c>
      <c r="E352" s="359">
        <v>84</v>
      </c>
      <c r="F352" s="359">
        <f t="shared" si="291"/>
        <v>0</v>
      </c>
      <c r="G352" s="359">
        <v>84</v>
      </c>
      <c r="H352" s="359">
        <v>84</v>
      </c>
      <c r="I352" s="359">
        <f t="shared" si="292"/>
        <v>0</v>
      </c>
      <c r="J352" s="359">
        <v>84</v>
      </c>
      <c r="K352" s="359">
        <v>84</v>
      </c>
      <c r="L352" s="359">
        <f t="shared" si="293"/>
        <v>0</v>
      </c>
      <c r="M352" s="359">
        <v>84</v>
      </c>
      <c r="N352" s="359">
        <v>84</v>
      </c>
      <c r="O352" s="359">
        <f t="shared" si="294"/>
        <v>0</v>
      </c>
      <c r="P352" s="359">
        <v>84</v>
      </c>
    </row>
    <row r="353" spans="2:16" ht="28.5">
      <c r="B353" s="255" t="s">
        <v>612</v>
      </c>
      <c r="C353" s="255" t="s">
        <v>659</v>
      </c>
      <c r="D353" s="256" t="s">
        <v>449</v>
      </c>
      <c r="E353" s="257">
        <v>6245</v>
      </c>
      <c r="F353" s="257">
        <f t="shared" si="291"/>
        <v>2132</v>
      </c>
      <c r="G353" s="257">
        <f>6245+2132</f>
        <v>8377</v>
      </c>
      <c r="H353" s="257">
        <v>6245</v>
      </c>
      <c r="I353" s="257">
        <f t="shared" si="292"/>
        <v>0</v>
      </c>
      <c r="J353" s="257">
        <v>6245</v>
      </c>
      <c r="K353" s="257">
        <v>6245</v>
      </c>
      <c r="L353" s="257">
        <f t="shared" si="293"/>
        <v>0</v>
      </c>
      <c r="M353" s="257">
        <v>6245</v>
      </c>
      <c r="N353" s="257">
        <v>6245</v>
      </c>
      <c r="O353" s="257">
        <f t="shared" si="294"/>
        <v>0</v>
      </c>
      <c r="P353" s="257">
        <v>6245</v>
      </c>
    </row>
    <row r="354" spans="2:16">
      <c r="B354" s="365" t="s">
        <v>354</v>
      </c>
      <c r="C354" s="255" t="s">
        <v>354</v>
      </c>
      <c r="D354" s="258" t="s">
        <v>16</v>
      </c>
      <c r="E354" s="359">
        <f t="shared" ref="E354" si="330">E355+E356</f>
        <v>114</v>
      </c>
      <c r="F354" s="359">
        <f t="shared" si="291"/>
        <v>0</v>
      </c>
      <c r="G354" s="359">
        <f t="shared" ref="G354:H354" si="331">G355+G356</f>
        <v>114</v>
      </c>
      <c r="H354" s="359">
        <f t="shared" si="331"/>
        <v>114</v>
      </c>
      <c r="I354" s="359">
        <f t="shared" si="292"/>
        <v>0</v>
      </c>
      <c r="J354" s="359">
        <f t="shared" ref="J354:K354" si="332">J355+J356</f>
        <v>114</v>
      </c>
      <c r="K354" s="359">
        <f t="shared" si="332"/>
        <v>114</v>
      </c>
      <c r="L354" s="359">
        <f t="shared" si="293"/>
        <v>0</v>
      </c>
      <c r="M354" s="359">
        <f t="shared" ref="M354:N354" si="333">M355+M356</f>
        <v>114</v>
      </c>
      <c r="N354" s="359">
        <f t="shared" si="333"/>
        <v>114</v>
      </c>
      <c r="O354" s="359">
        <f t="shared" si="294"/>
        <v>0</v>
      </c>
      <c r="P354" s="359">
        <f t="shared" ref="P354" si="334">P355+P356</f>
        <v>114</v>
      </c>
    </row>
    <row r="355" spans="2:16">
      <c r="B355" s="365" t="s">
        <v>354</v>
      </c>
      <c r="C355" s="255" t="s">
        <v>354</v>
      </c>
      <c r="D355" s="258" t="s">
        <v>17</v>
      </c>
      <c r="E355" s="359">
        <v>22</v>
      </c>
      <c r="F355" s="359">
        <f t="shared" si="291"/>
        <v>0</v>
      </c>
      <c r="G355" s="359">
        <v>22</v>
      </c>
      <c r="H355" s="359">
        <v>22</v>
      </c>
      <c r="I355" s="359">
        <f t="shared" si="292"/>
        <v>0</v>
      </c>
      <c r="J355" s="359">
        <v>22</v>
      </c>
      <c r="K355" s="359">
        <v>22</v>
      </c>
      <c r="L355" s="359">
        <f t="shared" si="293"/>
        <v>0</v>
      </c>
      <c r="M355" s="359">
        <v>22</v>
      </c>
      <c r="N355" s="359">
        <v>22</v>
      </c>
      <c r="O355" s="359">
        <f t="shared" si="294"/>
        <v>0</v>
      </c>
      <c r="P355" s="359">
        <v>22</v>
      </c>
    </row>
    <row r="356" spans="2:16">
      <c r="B356" s="365" t="s">
        <v>354</v>
      </c>
      <c r="C356" s="255" t="s">
        <v>354</v>
      </c>
      <c r="D356" s="258" t="s">
        <v>18</v>
      </c>
      <c r="E356" s="359">
        <v>92</v>
      </c>
      <c r="F356" s="359">
        <f t="shared" si="291"/>
        <v>0</v>
      </c>
      <c r="G356" s="359">
        <v>92</v>
      </c>
      <c r="H356" s="359">
        <v>92</v>
      </c>
      <c r="I356" s="359">
        <f t="shared" si="292"/>
        <v>0</v>
      </c>
      <c r="J356" s="359">
        <v>92</v>
      </c>
      <c r="K356" s="359">
        <v>92</v>
      </c>
      <c r="L356" s="359">
        <f t="shared" si="293"/>
        <v>0</v>
      </c>
      <c r="M356" s="359">
        <v>92</v>
      </c>
      <c r="N356" s="359">
        <v>92</v>
      </c>
      <c r="O356" s="359">
        <f t="shared" si="294"/>
        <v>0</v>
      </c>
      <c r="P356" s="359">
        <v>92</v>
      </c>
    </row>
    <row r="357" spans="2:16" ht="28.5">
      <c r="B357" s="255" t="s">
        <v>613</v>
      </c>
      <c r="C357" s="255" t="s">
        <v>660</v>
      </c>
      <c r="D357" s="256" t="s">
        <v>450</v>
      </c>
      <c r="E357" s="257">
        <v>230</v>
      </c>
      <c r="F357" s="257">
        <f t="shared" si="291"/>
        <v>0</v>
      </c>
      <c r="G357" s="257">
        <v>230</v>
      </c>
      <c r="H357" s="257">
        <v>230</v>
      </c>
      <c r="I357" s="257">
        <f t="shared" si="292"/>
        <v>0</v>
      </c>
      <c r="J357" s="257">
        <v>230</v>
      </c>
      <c r="K357" s="257">
        <v>230</v>
      </c>
      <c r="L357" s="257">
        <f t="shared" si="293"/>
        <v>0</v>
      </c>
      <c r="M357" s="257">
        <v>230</v>
      </c>
      <c r="N357" s="257">
        <v>230</v>
      </c>
      <c r="O357" s="257">
        <f t="shared" si="294"/>
        <v>0</v>
      </c>
      <c r="P357" s="257">
        <v>230</v>
      </c>
    </row>
    <row r="358" spans="2:16">
      <c r="B358" s="365" t="s">
        <v>354</v>
      </c>
      <c r="C358" s="255" t="s">
        <v>354</v>
      </c>
      <c r="D358" s="258" t="s">
        <v>16</v>
      </c>
      <c r="E358" s="359">
        <f t="shared" ref="E358" si="335">E359+E360</f>
        <v>35</v>
      </c>
      <c r="F358" s="359">
        <f t="shared" si="291"/>
        <v>0</v>
      </c>
      <c r="G358" s="359">
        <f t="shared" ref="G358:H358" si="336">G359+G360</f>
        <v>35</v>
      </c>
      <c r="H358" s="359">
        <f t="shared" si="336"/>
        <v>35</v>
      </c>
      <c r="I358" s="359">
        <f t="shared" si="292"/>
        <v>0</v>
      </c>
      <c r="J358" s="359">
        <f t="shared" ref="J358:K358" si="337">J359+J360</f>
        <v>35</v>
      </c>
      <c r="K358" s="359">
        <f t="shared" si="337"/>
        <v>35</v>
      </c>
      <c r="L358" s="359">
        <f t="shared" si="293"/>
        <v>0</v>
      </c>
      <c r="M358" s="359">
        <f t="shared" ref="M358:N358" si="338">M359+M360</f>
        <v>35</v>
      </c>
      <c r="N358" s="359">
        <f t="shared" si="338"/>
        <v>35</v>
      </c>
      <c r="O358" s="359">
        <f t="shared" si="294"/>
        <v>0</v>
      </c>
      <c r="P358" s="359">
        <f t="shared" ref="P358" si="339">P359+P360</f>
        <v>35</v>
      </c>
    </row>
    <row r="359" spans="2:16">
      <c r="B359" s="365" t="s">
        <v>354</v>
      </c>
      <c r="C359" s="255" t="s">
        <v>354</v>
      </c>
      <c r="D359" s="258" t="s">
        <v>17</v>
      </c>
      <c r="E359" s="359">
        <v>29</v>
      </c>
      <c r="F359" s="359">
        <f t="shared" si="291"/>
        <v>0</v>
      </c>
      <c r="G359" s="359">
        <v>29</v>
      </c>
      <c r="H359" s="359">
        <v>29</v>
      </c>
      <c r="I359" s="359">
        <f t="shared" si="292"/>
        <v>0</v>
      </c>
      <c r="J359" s="359">
        <v>29</v>
      </c>
      <c r="K359" s="359">
        <v>29</v>
      </c>
      <c r="L359" s="359">
        <f t="shared" si="293"/>
        <v>0</v>
      </c>
      <c r="M359" s="359">
        <v>29</v>
      </c>
      <c r="N359" s="359">
        <v>29</v>
      </c>
      <c r="O359" s="359">
        <f t="shared" si="294"/>
        <v>0</v>
      </c>
      <c r="P359" s="359">
        <v>29</v>
      </c>
    </row>
    <row r="360" spans="2:16">
      <c r="B360" s="365" t="s">
        <v>354</v>
      </c>
      <c r="C360" s="255" t="s">
        <v>354</v>
      </c>
      <c r="D360" s="258" t="s">
        <v>18</v>
      </c>
      <c r="E360" s="359">
        <v>6</v>
      </c>
      <c r="F360" s="359">
        <f t="shared" si="291"/>
        <v>0</v>
      </c>
      <c r="G360" s="359">
        <v>6</v>
      </c>
      <c r="H360" s="359">
        <v>6</v>
      </c>
      <c r="I360" s="359">
        <f t="shared" si="292"/>
        <v>0</v>
      </c>
      <c r="J360" s="359">
        <v>6</v>
      </c>
      <c r="K360" s="359">
        <v>6</v>
      </c>
      <c r="L360" s="359">
        <f t="shared" si="293"/>
        <v>0</v>
      </c>
      <c r="M360" s="359">
        <v>6</v>
      </c>
      <c r="N360" s="359">
        <v>6</v>
      </c>
      <c r="O360" s="359">
        <f t="shared" si="294"/>
        <v>0</v>
      </c>
      <c r="P360" s="359">
        <v>6</v>
      </c>
    </row>
    <row r="361" spans="2:16" ht="28.5">
      <c r="B361" s="255" t="s">
        <v>614</v>
      </c>
      <c r="C361" s="255" t="s">
        <v>661</v>
      </c>
      <c r="D361" s="256" t="s">
        <v>451</v>
      </c>
      <c r="E361" s="257">
        <v>305</v>
      </c>
      <c r="F361" s="257">
        <f t="shared" si="291"/>
        <v>169</v>
      </c>
      <c r="G361" s="257">
        <f>305+169</f>
        <v>474</v>
      </c>
      <c r="H361" s="257">
        <v>305</v>
      </c>
      <c r="I361" s="257">
        <f t="shared" si="292"/>
        <v>169</v>
      </c>
      <c r="J361" s="257">
        <f>305+169</f>
        <v>474</v>
      </c>
      <c r="K361" s="257">
        <v>305</v>
      </c>
      <c r="L361" s="257">
        <f t="shared" si="293"/>
        <v>169</v>
      </c>
      <c r="M361" s="257">
        <f>305+169</f>
        <v>474</v>
      </c>
      <c r="N361" s="257">
        <v>305</v>
      </c>
      <c r="O361" s="257">
        <f t="shared" si="294"/>
        <v>169</v>
      </c>
      <c r="P361" s="257">
        <f>305+169</f>
        <v>474</v>
      </c>
    </row>
    <row r="362" spans="2:16">
      <c r="B362" s="365" t="s">
        <v>354</v>
      </c>
      <c r="C362" s="255" t="s">
        <v>354</v>
      </c>
      <c r="D362" s="258" t="s">
        <v>16</v>
      </c>
      <c r="E362" s="359">
        <f t="shared" ref="E362" si="340">E363+E364</f>
        <v>54</v>
      </c>
      <c r="F362" s="359">
        <f t="shared" si="291"/>
        <v>0</v>
      </c>
      <c r="G362" s="359">
        <f t="shared" ref="G362:H362" si="341">G363+G364</f>
        <v>54</v>
      </c>
      <c r="H362" s="359">
        <f t="shared" si="341"/>
        <v>54</v>
      </c>
      <c r="I362" s="359">
        <f t="shared" si="292"/>
        <v>0</v>
      </c>
      <c r="J362" s="359">
        <f t="shared" ref="J362:K362" si="342">J363+J364</f>
        <v>54</v>
      </c>
      <c r="K362" s="359">
        <f t="shared" si="342"/>
        <v>54</v>
      </c>
      <c r="L362" s="359">
        <f t="shared" si="293"/>
        <v>0</v>
      </c>
      <c r="M362" s="359">
        <f t="shared" ref="M362:N362" si="343">M363+M364</f>
        <v>54</v>
      </c>
      <c r="N362" s="359">
        <f t="shared" si="343"/>
        <v>54</v>
      </c>
      <c r="O362" s="359">
        <f t="shared" si="294"/>
        <v>0</v>
      </c>
      <c r="P362" s="359">
        <f t="shared" ref="P362" si="344">P363+P364</f>
        <v>54</v>
      </c>
    </row>
    <row r="363" spans="2:16">
      <c r="B363" s="365" t="s">
        <v>354</v>
      </c>
      <c r="C363" s="255" t="s">
        <v>354</v>
      </c>
      <c r="D363" s="258" t="s">
        <v>17</v>
      </c>
      <c r="E363" s="359">
        <v>46</v>
      </c>
      <c r="F363" s="359">
        <f t="shared" si="291"/>
        <v>0</v>
      </c>
      <c r="G363" s="359">
        <v>46</v>
      </c>
      <c r="H363" s="359">
        <v>46</v>
      </c>
      <c r="I363" s="359">
        <f t="shared" si="292"/>
        <v>0</v>
      </c>
      <c r="J363" s="359">
        <v>46</v>
      </c>
      <c r="K363" s="359">
        <v>46</v>
      </c>
      <c r="L363" s="359">
        <f t="shared" si="293"/>
        <v>0</v>
      </c>
      <c r="M363" s="359">
        <v>46</v>
      </c>
      <c r="N363" s="359">
        <v>46</v>
      </c>
      <c r="O363" s="359">
        <f t="shared" si="294"/>
        <v>0</v>
      </c>
      <c r="P363" s="359">
        <v>46</v>
      </c>
    </row>
    <row r="364" spans="2:16">
      <c r="B364" s="365" t="s">
        <v>354</v>
      </c>
      <c r="C364" s="255" t="s">
        <v>354</v>
      </c>
      <c r="D364" s="258" t="s">
        <v>18</v>
      </c>
      <c r="E364" s="359">
        <v>8</v>
      </c>
      <c r="F364" s="359">
        <f t="shared" si="291"/>
        <v>0</v>
      </c>
      <c r="G364" s="359">
        <v>8</v>
      </c>
      <c r="H364" s="359">
        <v>8</v>
      </c>
      <c r="I364" s="359">
        <f t="shared" si="292"/>
        <v>0</v>
      </c>
      <c r="J364" s="359">
        <v>8</v>
      </c>
      <c r="K364" s="359">
        <v>8</v>
      </c>
      <c r="L364" s="359">
        <f t="shared" si="293"/>
        <v>0</v>
      </c>
      <c r="M364" s="359">
        <v>8</v>
      </c>
      <c r="N364" s="359">
        <v>8</v>
      </c>
      <c r="O364" s="359">
        <f t="shared" si="294"/>
        <v>0</v>
      </c>
      <c r="P364" s="359">
        <v>8</v>
      </c>
    </row>
    <row r="365" spans="2:16" ht="42.75">
      <c r="B365" s="255" t="s">
        <v>615</v>
      </c>
      <c r="C365" s="255" t="s">
        <v>662</v>
      </c>
      <c r="D365" s="256" t="s">
        <v>452</v>
      </c>
      <c r="E365" s="257">
        <v>1090</v>
      </c>
      <c r="F365" s="257">
        <f t="shared" si="291"/>
        <v>0</v>
      </c>
      <c r="G365" s="257">
        <v>1090</v>
      </c>
      <c r="H365" s="257">
        <v>1090</v>
      </c>
      <c r="I365" s="257">
        <f t="shared" si="292"/>
        <v>0</v>
      </c>
      <c r="J365" s="257">
        <v>1090</v>
      </c>
      <c r="K365" s="257">
        <v>1090</v>
      </c>
      <c r="L365" s="257">
        <f t="shared" si="293"/>
        <v>0</v>
      </c>
      <c r="M365" s="257">
        <v>1090</v>
      </c>
      <c r="N365" s="257">
        <v>1090</v>
      </c>
      <c r="O365" s="257">
        <f t="shared" si="294"/>
        <v>0</v>
      </c>
      <c r="P365" s="257">
        <v>1090</v>
      </c>
    </row>
    <row r="366" spans="2:16">
      <c r="B366" s="365" t="s">
        <v>354</v>
      </c>
      <c r="C366" s="255" t="s">
        <v>354</v>
      </c>
      <c r="D366" s="258" t="s">
        <v>16</v>
      </c>
      <c r="E366" s="359">
        <f t="shared" ref="E366" si="345">E367+E368</f>
        <v>129</v>
      </c>
      <c r="F366" s="359">
        <f t="shared" si="291"/>
        <v>0</v>
      </c>
      <c r="G366" s="359">
        <f t="shared" ref="G366:H366" si="346">G367+G368</f>
        <v>129</v>
      </c>
      <c r="H366" s="359">
        <f t="shared" si="346"/>
        <v>129</v>
      </c>
      <c r="I366" s="359">
        <f t="shared" si="292"/>
        <v>0</v>
      </c>
      <c r="J366" s="359">
        <f t="shared" ref="J366:K366" si="347">J367+J368</f>
        <v>129</v>
      </c>
      <c r="K366" s="359">
        <f t="shared" si="347"/>
        <v>129</v>
      </c>
      <c r="L366" s="359">
        <f t="shared" si="293"/>
        <v>0</v>
      </c>
      <c r="M366" s="359">
        <f t="shared" ref="M366:N366" si="348">M367+M368</f>
        <v>129</v>
      </c>
      <c r="N366" s="359">
        <f t="shared" si="348"/>
        <v>129</v>
      </c>
      <c r="O366" s="359">
        <f t="shared" si="294"/>
        <v>0</v>
      </c>
      <c r="P366" s="359">
        <f t="shared" ref="P366" si="349">P367+P368</f>
        <v>129</v>
      </c>
    </row>
    <row r="367" spans="2:16">
      <c r="B367" s="365" t="s">
        <v>354</v>
      </c>
      <c r="C367" s="255" t="s">
        <v>354</v>
      </c>
      <c r="D367" s="258" t="s">
        <v>17</v>
      </c>
      <c r="E367" s="359">
        <v>105</v>
      </c>
      <c r="F367" s="359">
        <f t="shared" si="291"/>
        <v>0</v>
      </c>
      <c r="G367" s="359">
        <v>105</v>
      </c>
      <c r="H367" s="359">
        <v>105</v>
      </c>
      <c r="I367" s="359">
        <f t="shared" si="292"/>
        <v>0</v>
      </c>
      <c r="J367" s="359">
        <v>105</v>
      </c>
      <c r="K367" s="359">
        <v>105</v>
      </c>
      <c r="L367" s="359">
        <f t="shared" si="293"/>
        <v>0</v>
      </c>
      <c r="M367" s="359">
        <v>105</v>
      </c>
      <c r="N367" s="359">
        <v>105</v>
      </c>
      <c r="O367" s="359">
        <f t="shared" si="294"/>
        <v>0</v>
      </c>
      <c r="P367" s="359">
        <v>105</v>
      </c>
    </row>
    <row r="368" spans="2:16">
      <c r="B368" s="365" t="s">
        <v>354</v>
      </c>
      <c r="C368" s="255" t="s">
        <v>354</v>
      </c>
      <c r="D368" s="258" t="s">
        <v>18</v>
      </c>
      <c r="E368" s="359">
        <v>24</v>
      </c>
      <c r="F368" s="359">
        <f t="shared" si="291"/>
        <v>0</v>
      </c>
      <c r="G368" s="359">
        <v>24</v>
      </c>
      <c r="H368" s="359">
        <v>24</v>
      </c>
      <c r="I368" s="359">
        <f t="shared" si="292"/>
        <v>0</v>
      </c>
      <c r="J368" s="359">
        <v>24</v>
      </c>
      <c r="K368" s="359">
        <v>24</v>
      </c>
      <c r="L368" s="359">
        <f t="shared" si="293"/>
        <v>0</v>
      </c>
      <c r="M368" s="359">
        <v>24</v>
      </c>
      <c r="N368" s="359">
        <v>24</v>
      </c>
      <c r="O368" s="359">
        <f t="shared" si="294"/>
        <v>0</v>
      </c>
      <c r="P368" s="359">
        <v>24</v>
      </c>
    </row>
    <row r="369" spans="2:16" ht="42.75">
      <c r="B369" s="255" t="s">
        <v>616</v>
      </c>
      <c r="C369" s="255" t="s">
        <v>663</v>
      </c>
      <c r="D369" s="256" t="s">
        <v>453</v>
      </c>
      <c r="E369" s="257">
        <f>1070+50</f>
        <v>1120</v>
      </c>
      <c r="F369" s="257">
        <f t="shared" si="291"/>
        <v>0</v>
      </c>
      <c r="G369" s="257">
        <f>1070+50</f>
        <v>1120</v>
      </c>
      <c r="H369" s="257">
        <f>1070+50</f>
        <v>1120</v>
      </c>
      <c r="I369" s="257">
        <f t="shared" si="292"/>
        <v>0</v>
      </c>
      <c r="J369" s="257">
        <f>1070+50</f>
        <v>1120</v>
      </c>
      <c r="K369" s="257">
        <f>1070+50</f>
        <v>1120</v>
      </c>
      <c r="L369" s="257">
        <f t="shared" si="293"/>
        <v>0</v>
      </c>
      <c r="M369" s="257">
        <f>1070+50</f>
        <v>1120</v>
      </c>
      <c r="N369" s="257">
        <f>1070+50</f>
        <v>1120</v>
      </c>
      <c r="O369" s="257">
        <f t="shared" si="294"/>
        <v>0</v>
      </c>
      <c r="P369" s="257">
        <f>1070+50</f>
        <v>1120</v>
      </c>
    </row>
    <row r="370" spans="2:16">
      <c r="B370" s="365" t="s">
        <v>354</v>
      </c>
      <c r="C370" s="255" t="s">
        <v>354</v>
      </c>
      <c r="D370" s="258" t="s">
        <v>16</v>
      </c>
      <c r="E370" s="359">
        <f t="shared" ref="E370" si="350">E371+E372</f>
        <v>106</v>
      </c>
      <c r="F370" s="359">
        <f t="shared" si="291"/>
        <v>0</v>
      </c>
      <c r="G370" s="359">
        <f t="shared" ref="G370:H370" si="351">G371+G372</f>
        <v>106</v>
      </c>
      <c r="H370" s="359">
        <f t="shared" si="351"/>
        <v>106</v>
      </c>
      <c r="I370" s="359">
        <f t="shared" si="292"/>
        <v>0</v>
      </c>
      <c r="J370" s="359">
        <f t="shared" ref="J370:K370" si="352">J371+J372</f>
        <v>106</v>
      </c>
      <c r="K370" s="359">
        <f t="shared" si="352"/>
        <v>106</v>
      </c>
      <c r="L370" s="359">
        <f t="shared" si="293"/>
        <v>0</v>
      </c>
      <c r="M370" s="359">
        <f t="shared" ref="M370:N370" si="353">M371+M372</f>
        <v>106</v>
      </c>
      <c r="N370" s="359">
        <f t="shared" si="353"/>
        <v>106</v>
      </c>
      <c r="O370" s="359">
        <f t="shared" si="294"/>
        <v>0</v>
      </c>
      <c r="P370" s="359">
        <f t="shared" ref="P370" si="354">P371+P372</f>
        <v>106</v>
      </c>
    </row>
    <row r="371" spans="2:16">
      <c r="B371" s="365" t="s">
        <v>354</v>
      </c>
      <c r="C371" s="255" t="s">
        <v>354</v>
      </c>
      <c r="D371" s="258" t="s">
        <v>17</v>
      </c>
      <c r="E371" s="359">
        <f>88-1</f>
        <v>87</v>
      </c>
      <c r="F371" s="359">
        <f t="shared" si="291"/>
        <v>0</v>
      </c>
      <c r="G371" s="359">
        <f>88-1</f>
        <v>87</v>
      </c>
      <c r="H371" s="359">
        <f>88-1</f>
        <v>87</v>
      </c>
      <c r="I371" s="359">
        <f t="shared" si="292"/>
        <v>0</v>
      </c>
      <c r="J371" s="359">
        <f>88-1</f>
        <v>87</v>
      </c>
      <c r="K371" s="359">
        <f>88-1</f>
        <v>87</v>
      </c>
      <c r="L371" s="359">
        <f t="shared" si="293"/>
        <v>0</v>
      </c>
      <c r="M371" s="359">
        <f>88-1</f>
        <v>87</v>
      </c>
      <c r="N371" s="359">
        <f>88-1</f>
        <v>87</v>
      </c>
      <c r="O371" s="359">
        <f t="shared" si="294"/>
        <v>0</v>
      </c>
      <c r="P371" s="359">
        <f>88-1</f>
        <v>87</v>
      </c>
    </row>
    <row r="372" spans="2:16">
      <c r="B372" s="365" t="s">
        <v>354</v>
      </c>
      <c r="C372" s="255" t="s">
        <v>354</v>
      </c>
      <c r="D372" s="258" t="s">
        <v>18</v>
      </c>
      <c r="E372" s="359">
        <v>19</v>
      </c>
      <c r="F372" s="359">
        <f t="shared" si="291"/>
        <v>0</v>
      </c>
      <c r="G372" s="359">
        <v>19</v>
      </c>
      <c r="H372" s="359">
        <v>19</v>
      </c>
      <c r="I372" s="359">
        <f t="shared" si="292"/>
        <v>0</v>
      </c>
      <c r="J372" s="359">
        <v>19</v>
      </c>
      <c r="K372" s="359">
        <v>19</v>
      </c>
      <c r="L372" s="359">
        <f t="shared" si="293"/>
        <v>0</v>
      </c>
      <c r="M372" s="359">
        <v>19</v>
      </c>
      <c r="N372" s="359">
        <v>19</v>
      </c>
      <c r="O372" s="359">
        <f t="shared" si="294"/>
        <v>0</v>
      </c>
      <c r="P372" s="359">
        <v>19</v>
      </c>
    </row>
    <row r="373" spans="2:16" ht="42.75">
      <c r="B373" s="255" t="s">
        <v>617</v>
      </c>
      <c r="C373" s="255" t="s">
        <v>664</v>
      </c>
      <c r="D373" s="256" t="s">
        <v>454</v>
      </c>
      <c r="E373" s="257">
        <v>505</v>
      </c>
      <c r="F373" s="257">
        <f t="shared" si="291"/>
        <v>735</v>
      </c>
      <c r="G373" s="257">
        <f>505+735</f>
        <v>1240</v>
      </c>
      <c r="H373" s="257">
        <v>405</v>
      </c>
      <c r="I373" s="257">
        <f t="shared" si="292"/>
        <v>835</v>
      </c>
      <c r="J373" s="257">
        <f>505+735</f>
        <v>1240</v>
      </c>
      <c r="K373" s="257">
        <v>405</v>
      </c>
      <c r="L373" s="257">
        <f t="shared" si="293"/>
        <v>835</v>
      </c>
      <c r="M373" s="257">
        <f>505+735</f>
        <v>1240</v>
      </c>
      <c r="N373" s="257">
        <v>405</v>
      </c>
      <c r="O373" s="257">
        <f t="shared" si="294"/>
        <v>835</v>
      </c>
      <c r="P373" s="257">
        <f>505+735</f>
        <v>1240</v>
      </c>
    </row>
    <row r="374" spans="2:16">
      <c r="B374" s="365" t="s">
        <v>354</v>
      </c>
      <c r="C374" s="255" t="s">
        <v>354</v>
      </c>
      <c r="D374" s="258" t="s">
        <v>16</v>
      </c>
      <c r="E374" s="359">
        <f t="shared" ref="E374" si="355">E375+E376</f>
        <v>56</v>
      </c>
      <c r="F374" s="359">
        <f t="shared" si="291"/>
        <v>87</v>
      </c>
      <c r="G374" s="359">
        <f t="shared" ref="G374:H374" si="356">G375+G376</f>
        <v>143</v>
      </c>
      <c r="H374" s="359">
        <f t="shared" si="356"/>
        <v>56</v>
      </c>
      <c r="I374" s="359">
        <f t="shared" si="292"/>
        <v>75</v>
      </c>
      <c r="J374" s="359">
        <f t="shared" ref="J374:K374" si="357">J375+J376</f>
        <v>131</v>
      </c>
      <c r="K374" s="359">
        <f t="shared" si="357"/>
        <v>56</v>
      </c>
      <c r="L374" s="359">
        <f t="shared" si="293"/>
        <v>75</v>
      </c>
      <c r="M374" s="359">
        <f t="shared" ref="M374:N374" si="358">M375+M376</f>
        <v>131</v>
      </c>
      <c r="N374" s="359">
        <f t="shared" si="358"/>
        <v>56</v>
      </c>
      <c r="O374" s="359">
        <f t="shared" si="294"/>
        <v>75</v>
      </c>
      <c r="P374" s="359">
        <f t="shared" ref="P374" si="359">P375+P376</f>
        <v>131</v>
      </c>
    </row>
    <row r="375" spans="2:16">
      <c r="B375" s="365" t="s">
        <v>354</v>
      </c>
      <c r="C375" s="255" t="s">
        <v>354</v>
      </c>
      <c r="D375" s="258" t="s">
        <v>17</v>
      </c>
      <c r="E375" s="359">
        <v>51</v>
      </c>
      <c r="F375" s="359">
        <f t="shared" si="291"/>
        <v>75</v>
      </c>
      <c r="G375" s="359">
        <f>51+75</f>
        <v>126</v>
      </c>
      <c r="H375" s="359">
        <v>51</v>
      </c>
      <c r="I375" s="359">
        <f t="shared" si="292"/>
        <v>75</v>
      </c>
      <c r="J375" s="359">
        <f>51+75</f>
        <v>126</v>
      </c>
      <c r="K375" s="359">
        <v>51</v>
      </c>
      <c r="L375" s="359">
        <f t="shared" si="293"/>
        <v>75</v>
      </c>
      <c r="M375" s="359">
        <f>51+75</f>
        <v>126</v>
      </c>
      <c r="N375" s="359">
        <v>51</v>
      </c>
      <c r="O375" s="359">
        <f t="shared" si="294"/>
        <v>75</v>
      </c>
      <c r="P375" s="359">
        <f>51+75</f>
        <v>126</v>
      </c>
    </row>
    <row r="376" spans="2:16">
      <c r="B376" s="365" t="s">
        <v>354</v>
      </c>
      <c r="C376" s="255" t="s">
        <v>354</v>
      </c>
      <c r="D376" s="258" t="s">
        <v>18</v>
      </c>
      <c r="E376" s="359">
        <v>5</v>
      </c>
      <c r="F376" s="359">
        <f t="shared" si="291"/>
        <v>12</v>
      </c>
      <c r="G376" s="359">
        <f>5+12</f>
        <v>17</v>
      </c>
      <c r="H376" s="359">
        <v>5</v>
      </c>
      <c r="I376" s="359">
        <f t="shared" si="292"/>
        <v>0</v>
      </c>
      <c r="J376" s="359">
        <v>5</v>
      </c>
      <c r="K376" s="359">
        <v>5</v>
      </c>
      <c r="L376" s="359">
        <f t="shared" si="293"/>
        <v>0</v>
      </c>
      <c r="M376" s="359">
        <v>5</v>
      </c>
      <c r="N376" s="359">
        <v>5</v>
      </c>
      <c r="O376" s="359">
        <f t="shared" si="294"/>
        <v>0</v>
      </c>
      <c r="P376" s="359">
        <v>5</v>
      </c>
    </row>
    <row r="377" spans="2:16" ht="28.5">
      <c r="B377" s="255" t="s">
        <v>618</v>
      </c>
      <c r="C377" s="255" t="s">
        <v>665</v>
      </c>
      <c r="D377" s="256" t="s">
        <v>455</v>
      </c>
      <c r="E377" s="257">
        <v>135</v>
      </c>
      <c r="F377" s="257">
        <f t="shared" si="291"/>
        <v>0</v>
      </c>
      <c r="G377" s="257">
        <v>135</v>
      </c>
      <c r="H377" s="257">
        <v>135</v>
      </c>
      <c r="I377" s="257">
        <f t="shared" si="292"/>
        <v>0</v>
      </c>
      <c r="J377" s="257">
        <v>135</v>
      </c>
      <c r="K377" s="257">
        <v>135</v>
      </c>
      <c r="L377" s="257">
        <f t="shared" si="293"/>
        <v>0</v>
      </c>
      <c r="M377" s="257">
        <v>135</v>
      </c>
      <c r="N377" s="257">
        <v>135</v>
      </c>
      <c r="O377" s="257">
        <f t="shared" si="294"/>
        <v>0</v>
      </c>
      <c r="P377" s="257">
        <v>135</v>
      </c>
    </row>
    <row r="378" spans="2:16">
      <c r="B378" s="365" t="s">
        <v>354</v>
      </c>
      <c r="C378" s="255" t="s">
        <v>354</v>
      </c>
      <c r="D378" s="258" t="s">
        <v>16</v>
      </c>
      <c r="E378" s="359">
        <f t="shared" ref="E378" si="360">E379+E380</f>
        <v>27</v>
      </c>
      <c r="F378" s="359">
        <f t="shared" si="291"/>
        <v>0</v>
      </c>
      <c r="G378" s="359">
        <f t="shared" ref="G378:H378" si="361">G379+G380</f>
        <v>27</v>
      </c>
      <c r="H378" s="359">
        <f t="shared" si="361"/>
        <v>27</v>
      </c>
      <c r="I378" s="359">
        <f t="shared" si="292"/>
        <v>0</v>
      </c>
      <c r="J378" s="359">
        <f t="shared" ref="J378:K378" si="362">J379+J380</f>
        <v>27</v>
      </c>
      <c r="K378" s="359">
        <f t="shared" si="362"/>
        <v>27</v>
      </c>
      <c r="L378" s="359">
        <f t="shared" si="293"/>
        <v>0</v>
      </c>
      <c r="M378" s="359">
        <f t="shared" ref="M378:N378" si="363">M379+M380</f>
        <v>27</v>
      </c>
      <c r="N378" s="359">
        <f t="shared" si="363"/>
        <v>27</v>
      </c>
      <c r="O378" s="359">
        <f t="shared" si="294"/>
        <v>0</v>
      </c>
      <c r="P378" s="359">
        <f t="shared" ref="P378" si="364">P379+P380</f>
        <v>27</v>
      </c>
    </row>
    <row r="379" spans="2:16">
      <c r="B379" s="365" t="s">
        <v>354</v>
      </c>
      <c r="C379" s="255" t="s">
        <v>354</v>
      </c>
      <c r="D379" s="258" t="s">
        <v>17</v>
      </c>
      <c r="E379" s="359">
        <v>20</v>
      </c>
      <c r="F379" s="359">
        <f t="shared" si="291"/>
        <v>0</v>
      </c>
      <c r="G379" s="359">
        <v>20</v>
      </c>
      <c r="H379" s="359">
        <v>20</v>
      </c>
      <c r="I379" s="359">
        <f t="shared" si="292"/>
        <v>0</v>
      </c>
      <c r="J379" s="359">
        <v>20</v>
      </c>
      <c r="K379" s="359">
        <v>20</v>
      </c>
      <c r="L379" s="359">
        <f t="shared" si="293"/>
        <v>0</v>
      </c>
      <c r="M379" s="359">
        <v>20</v>
      </c>
      <c r="N379" s="359">
        <v>20</v>
      </c>
      <c r="O379" s="359">
        <f t="shared" si="294"/>
        <v>0</v>
      </c>
      <c r="P379" s="359">
        <v>20</v>
      </c>
    </row>
    <row r="380" spans="2:16">
      <c r="B380" s="365" t="s">
        <v>354</v>
      </c>
      <c r="C380" s="255" t="s">
        <v>354</v>
      </c>
      <c r="D380" s="258" t="s">
        <v>18</v>
      </c>
      <c r="E380" s="359">
        <v>7</v>
      </c>
      <c r="F380" s="359">
        <f t="shared" si="291"/>
        <v>0</v>
      </c>
      <c r="G380" s="359">
        <v>7</v>
      </c>
      <c r="H380" s="359">
        <v>7</v>
      </c>
      <c r="I380" s="359">
        <f t="shared" si="292"/>
        <v>0</v>
      </c>
      <c r="J380" s="359">
        <v>7</v>
      </c>
      <c r="K380" s="359">
        <v>7</v>
      </c>
      <c r="L380" s="359">
        <f t="shared" si="293"/>
        <v>0</v>
      </c>
      <c r="M380" s="359">
        <v>7</v>
      </c>
      <c r="N380" s="359">
        <v>7</v>
      </c>
      <c r="O380" s="359">
        <f t="shared" si="294"/>
        <v>0</v>
      </c>
      <c r="P380" s="359">
        <v>7</v>
      </c>
    </row>
    <row r="381" spans="2:16" ht="42.75">
      <c r="B381" s="286" t="s">
        <v>619</v>
      </c>
      <c r="C381" s="286" t="s">
        <v>677</v>
      </c>
      <c r="D381" s="366" t="s">
        <v>456</v>
      </c>
      <c r="E381" s="367">
        <v>400</v>
      </c>
      <c r="F381" s="367">
        <f t="shared" si="291"/>
        <v>0</v>
      </c>
      <c r="G381" s="257">
        <v>400</v>
      </c>
      <c r="H381" s="367">
        <v>400</v>
      </c>
      <c r="I381" s="367">
        <f t="shared" si="292"/>
        <v>0</v>
      </c>
      <c r="J381" s="257">
        <v>400</v>
      </c>
      <c r="K381" s="367">
        <v>400</v>
      </c>
      <c r="L381" s="367">
        <f t="shared" si="293"/>
        <v>0</v>
      </c>
      <c r="M381" s="257">
        <v>400</v>
      </c>
      <c r="N381" s="367">
        <v>400</v>
      </c>
      <c r="O381" s="367">
        <f t="shared" si="294"/>
        <v>0</v>
      </c>
      <c r="P381" s="257">
        <v>400</v>
      </c>
    </row>
    <row r="382" spans="2:16">
      <c r="B382" s="368" t="s">
        <v>354</v>
      </c>
      <c r="C382" s="286" t="s">
        <v>354</v>
      </c>
      <c r="D382" s="369" t="s">
        <v>16</v>
      </c>
      <c r="E382" s="370">
        <f t="shared" ref="E382" si="365">E383+E384</f>
        <v>104</v>
      </c>
      <c r="F382" s="370">
        <f t="shared" si="291"/>
        <v>0</v>
      </c>
      <c r="G382" s="359">
        <f t="shared" ref="G382:H382" si="366">G383+G384</f>
        <v>104</v>
      </c>
      <c r="H382" s="370">
        <f t="shared" si="366"/>
        <v>104</v>
      </c>
      <c r="I382" s="370">
        <f t="shared" si="292"/>
        <v>0</v>
      </c>
      <c r="J382" s="359">
        <f t="shared" ref="J382:K382" si="367">J383+J384</f>
        <v>104</v>
      </c>
      <c r="K382" s="370">
        <f t="shared" si="367"/>
        <v>104</v>
      </c>
      <c r="L382" s="370">
        <f t="shared" si="293"/>
        <v>0</v>
      </c>
      <c r="M382" s="359">
        <f t="shared" ref="M382:N382" si="368">M383+M384</f>
        <v>104</v>
      </c>
      <c r="N382" s="370">
        <f t="shared" si="368"/>
        <v>104</v>
      </c>
      <c r="O382" s="370">
        <f t="shared" si="294"/>
        <v>0</v>
      </c>
      <c r="P382" s="359">
        <f t="shared" ref="P382" si="369">P383+P384</f>
        <v>104</v>
      </c>
    </row>
    <row r="383" spans="2:16">
      <c r="B383" s="368" t="s">
        <v>354</v>
      </c>
      <c r="C383" s="286" t="s">
        <v>354</v>
      </c>
      <c r="D383" s="369" t="s">
        <v>17</v>
      </c>
      <c r="E383" s="370">
        <v>84</v>
      </c>
      <c r="F383" s="370">
        <f t="shared" si="291"/>
        <v>0</v>
      </c>
      <c r="G383" s="359">
        <v>84</v>
      </c>
      <c r="H383" s="370">
        <v>84</v>
      </c>
      <c r="I383" s="370">
        <f t="shared" si="292"/>
        <v>0</v>
      </c>
      <c r="J383" s="359">
        <v>84</v>
      </c>
      <c r="K383" s="370">
        <v>84</v>
      </c>
      <c r="L383" s="370">
        <f t="shared" si="293"/>
        <v>0</v>
      </c>
      <c r="M383" s="359">
        <v>84</v>
      </c>
      <c r="N383" s="370">
        <v>84</v>
      </c>
      <c r="O383" s="370">
        <f t="shared" si="294"/>
        <v>0</v>
      </c>
      <c r="P383" s="359">
        <v>84</v>
      </c>
    </row>
    <row r="384" spans="2:16">
      <c r="B384" s="368" t="s">
        <v>354</v>
      </c>
      <c r="C384" s="286" t="s">
        <v>354</v>
      </c>
      <c r="D384" s="369" t="s">
        <v>18</v>
      </c>
      <c r="E384" s="370">
        <v>20</v>
      </c>
      <c r="F384" s="370">
        <f t="shared" si="291"/>
        <v>0</v>
      </c>
      <c r="G384" s="359">
        <v>20</v>
      </c>
      <c r="H384" s="370">
        <v>20</v>
      </c>
      <c r="I384" s="370">
        <f t="shared" si="292"/>
        <v>0</v>
      </c>
      <c r="J384" s="359">
        <v>20</v>
      </c>
      <c r="K384" s="370">
        <v>20</v>
      </c>
      <c r="L384" s="370">
        <f t="shared" si="293"/>
        <v>0</v>
      </c>
      <c r="M384" s="359">
        <v>20</v>
      </c>
      <c r="N384" s="370">
        <v>20</v>
      </c>
      <c r="O384" s="370">
        <f t="shared" si="294"/>
        <v>0</v>
      </c>
      <c r="P384" s="359">
        <v>20</v>
      </c>
    </row>
    <row r="385" spans="2:16" ht="42.75">
      <c r="B385" s="255" t="s">
        <v>620</v>
      </c>
      <c r="C385" s="255" t="s">
        <v>678</v>
      </c>
      <c r="D385" s="256" t="s">
        <v>457</v>
      </c>
      <c r="E385" s="257">
        <v>145</v>
      </c>
      <c r="F385" s="257">
        <f t="shared" si="291"/>
        <v>0</v>
      </c>
      <c r="G385" s="257">
        <v>145</v>
      </c>
      <c r="H385" s="257">
        <v>145</v>
      </c>
      <c r="I385" s="257">
        <f t="shared" si="292"/>
        <v>0</v>
      </c>
      <c r="J385" s="257">
        <v>145</v>
      </c>
      <c r="K385" s="257">
        <v>145</v>
      </c>
      <c r="L385" s="257">
        <f t="shared" si="293"/>
        <v>0</v>
      </c>
      <c r="M385" s="257">
        <v>145</v>
      </c>
      <c r="N385" s="257">
        <v>145</v>
      </c>
      <c r="O385" s="257">
        <f t="shared" si="294"/>
        <v>0</v>
      </c>
      <c r="P385" s="257">
        <v>145</v>
      </c>
    </row>
    <row r="386" spans="2:16">
      <c r="B386" s="365" t="s">
        <v>354</v>
      </c>
      <c r="C386" s="255" t="s">
        <v>354</v>
      </c>
      <c r="D386" s="258" t="s">
        <v>16</v>
      </c>
      <c r="E386" s="359">
        <f t="shared" ref="E386" si="370">E387+E388</f>
        <v>31</v>
      </c>
      <c r="F386" s="359">
        <f t="shared" si="291"/>
        <v>0</v>
      </c>
      <c r="G386" s="359">
        <f t="shared" ref="G386:H386" si="371">G387+G388</f>
        <v>31</v>
      </c>
      <c r="H386" s="359">
        <f t="shared" si="371"/>
        <v>31</v>
      </c>
      <c r="I386" s="359">
        <f t="shared" si="292"/>
        <v>0</v>
      </c>
      <c r="J386" s="359">
        <f t="shared" ref="J386:K386" si="372">J387+J388</f>
        <v>31</v>
      </c>
      <c r="K386" s="359">
        <f t="shared" si="372"/>
        <v>31</v>
      </c>
      <c r="L386" s="359">
        <f t="shared" si="293"/>
        <v>0</v>
      </c>
      <c r="M386" s="359">
        <f t="shared" ref="M386:N386" si="373">M387+M388</f>
        <v>31</v>
      </c>
      <c r="N386" s="359">
        <f t="shared" si="373"/>
        <v>31</v>
      </c>
      <c r="O386" s="359">
        <f t="shared" si="294"/>
        <v>0</v>
      </c>
      <c r="P386" s="359">
        <f t="shared" ref="P386" si="374">P387+P388</f>
        <v>31</v>
      </c>
    </row>
    <row r="387" spans="2:16">
      <c r="B387" s="365" t="s">
        <v>354</v>
      </c>
      <c r="C387" s="255" t="s">
        <v>354</v>
      </c>
      <c r="D387" s="258" t="s">
        <v>17</v>
      </c>
      <c r="E387" s="359">
        <v>27</v>
      </c>
      <c r="F387" s="359">
        <f t="shared" si="291"/>
        <v>0</v>
      </c>
      <c r="G387" s="359">
        <v>27</v>
      </c>
      <c r="H387" s="359">
        <v>27</v>
      </c>
      <c r="I387" s="359">
        <f t="shared" si="292"/>
        <v>0</v>
      </c>
      <c r="J387" s="359">
        <v>27</v>
      </c>
      <c r="K387" s="359">
        <v>27</v>
      </c>
      <c r="L387" s="359">
        <f t="shared" si="293"/>
        <v>0</v>
      </c>
      <c r="M387" s="359">
        <v>27</v>
      </c>
      <c r="N387" s="359">
        <v>27</v>
      </c>
      <c r="O387" s="359">
        <f t="shared" si="294"/>
        <v>0</v>
      </c>
      <c r="P387" s="359">
        <v>27</v>
      </c>
    </row>
    <row r="388" spans="2:16">
      <c r="B388" s="365" t="s">
        <v>354</v>
      </c>
      <c r="C388" s="255" t="s">
        <v>354</v>
      </c>
      <c r="D388" s="258" t="s">
        <v>18</v>
      </c>
      <c r="E388" s="359">
        <v>4</v>
      </c>
      <c r="F388" s="359">
        <f t="shared" si="291"/>
        <v>0</v>
      </c>
      <c r="G388" s="359">
        <v>4</v>
      </c>
      <c r="H388" s="359">
        <v>4</v>
      </c>
      <c r="I388" s="359">
        <f t="shared" si="292"/>
        <v>0</v>
      </c>
      <c r="J388" s="359">
        <v>4</v>
      </c>
      <c r="K388" s="359">
        <v>4</v>
      </c>
      <c r="L388" s="359">
        <f t="shared" si="293"/>
        <v>0</v>
      </c>
      <c r="M388" s="359">
        <v>4</v>
      </c>
      <c r="N388" s="359">
        <v>4</v>
      </c>
      <c r="O388" s="359">
        <f t="shared" si="294"/>
        <v>0</v>
      </c>
      <c r="P388" s="359">
        <v>4</v>
      </c>
    </row>
    <row r="389" spans="2:16" ht="28.5">
      <c r="B389" s="255" t="s">
        <v>621</v>
      </c>
      <c r="C389" s="255" t="s">
        <v>679</v>
      </c>
      <c r="D389" s="256" t="s">
        <v>458</v>
      </c>
      <c r="E389" s="257">
        <v>405</v>
      </c>
      <c r="F389" s="257">
        <f t="shared" ref="F389:F452" si="375">G389-E389</f>
        <v>0</v>
      </c>
      <c r="G389" s="257">
        <v>405</v>
      </c>
      <c r="H389" s="257">
        <v>405</v>
      </c>
      <c r="I389" s="257">
        <f t="shared" ref="I389:I452" si="376">J389-H389</f>
        <v>0</v>
      </c>
      <c r="J389" s="257">
        <v>405</v>
      </c>
      <c r="K389" s="257">
        <v>405</v>
      </c>
      <c r="L389" s="257">
        <f t="shared" ref="L389:L452" si="377">M389-K389</f>
        <v>0</v>
      </c>
      <c r="M389" s="257">
        <v>405</v>
      </c>
      <c r="N389" s="257">
        <v>405</v>
      </c>
      <c r="O389" s="257">
        <f t="shared" ref="O389:O452" si="378">P389-N389</f>
        <v>0</v>
      </c>
      <c r="P389" s="257">
        <v>405</v>
      </c>
    </row>
    <row r="390" spans="2:16">
      <c r="B390" s="365" t="s">
        <v>354</v>
      </c>
      <c r="C390" s="255" t="s">
        <v>354</v>
      </c>
      <c r="D390" s="258" t="s">
        <v>16</v>
      </c>
      <c r="E390" s="359">
        <f t="shared" ref="E390" si="379">E391+E392</f>
        <v>60</v>
      </c>
      <c r="F390" s="359">
        <f t="shared" si="375"/>
        <v>0</v>
      </c>
      <c r="G390" s="359">
        <f t="shared" ref="G390:H390" si="380">G391+G392</f>
        <v>60</v>
      </c>
      <c r="H390" s="359">
        <f t="shared" si="380"/>
        <v>60</v>
      </c>
      <c r="I390" s="359">
        <f t="shared" si="376"/>
        <v>0</v>
      </c>
      <c r="J390" s="359">
        <f t="shared" ref="J390:K390" si="381">J391+J392</f>
        <v>60</v>
      </c>
      <c r="K390" s="359">
        <f t="shared" si="381"/>
        <v>60</v>
      </c>
      <c r="L390" s="359">
        <f t="shared" si="377"/>
        <v>0</v>
      </c>
      <c r="M390" s="359">
        <f t="shared" ref="M390:N390" si="382">M391+M392</f>
        <v>60</v>
      </c>
      <c r="N390" s="359">
        <f t="shared" si="382"/>
        <v>60</v>
      </c>
      <c r="O390" s="359">
        <f t="shared" si="378"/>
        <v>0</v>
      </c>
      <c r="P390" s="359">
        <f t="shared" ref="P390" si="383">P391+P392</f>
        <v>60</v>
      </c>
    </row>
    <row r="391" spans="2:16">
      <c r="B391" s="365" t="s">
        <v>354</v>
      </c>
      <c r="C391" s="255" t="s">
        <v>354</v>
      </c>
      <c r="D391" s="258" t="s">
        <v>17</v>
      </c>
      <c r="E391" s="359">
        <v>60</v>
      </c>
      <c r="F391" s="359">
        <f t="shared" si="375"/>
        <v>0</v>
      </c>
      <c r="G391" s="359">
        <v>60</v>
      </c>
      <c r="H391" s="359">
        <v>60</v>
      </c>
      <c r="I391" s="359">
        <f t="shared" si="376"/>
        <v>0</v>
      </c>
      <c r="J391" s="359">
        <v>60</v>
      </c>
      <c r="K391" s="359">
        <v>60</v>
      </c>
      <c r="L391" s="359">
        <f t="shared" si="377"/>
        <v>0</v>
      </c>
      <c r="M391" s="359">
        <v>60</v>
      </c>
      <c r="N391" s="359">
        <v>60</v>
      </c>
      <c r="O391" s="359">
        <f t="shared" si="378"/>
        <v>0</v>
      </c>
      <c r="P391" s="359">
        <v>60</v>
      </c>
    </row>
    <row r="392" spans="2:16">
      <c r="B392" s="365" t="s">
        <v>354</v>
      </c>
      <c r="C392" s="255" t="s">
        <v>354</v>
      </c>
      <c r="D392" s="258" t="s">
        <v>18</v>
      </c>
      <c r="E392" s="359"/>
      <c r="F392" s="359">
        <f t="shared" si="375"/>
        <v>0</v>
      </c>
      <c r="G392" s="359"/>
      <c r="H392" s="359"/>
      <c r="I392" s="359">
        <f t="shared" si="376"/>
        <v>0</v>
      </c>
      <c r="J392" s="359"/>
      <c r="K392" s="359"/>
      <c r="L392" s="359">
        <f t="shared" si="377"/>
        <v>0</v>
      </c>
      <c r="M392" s="359"/>
      <c r="N392" s="359"/>
      <c r="O392" s="359">
        <f t="shared" si="378"/>
        <v>0</v>
      </c>
      <c r="P392" s="359"/>
    </row>
    <row r="393" spans="2:16" ht="28.5">
      <c r="B393" s="255" t="s">
        <v>622</v>
      </c>
      <c r="C393" s="255" t="s">
        <v>680</v>
      </c>
      <c r="D393" s="256" t="s">
        <v>459</v>
      </c>
      <c r="E393" s="257">
        <v>140</v>
      </c>
      <c r="F393" s="257">
        <f t="shared" si="375"/>
        <v>0</v>
      </c>
      <c r="G393" s="257">
        <v>140</v>
      </c>
      <c r="H393" s="257">
        <v>140</v>
      </c>
      <c r="I393" s="257">
        <f t="shared" si="376"/>
        <v>0</v>
      </c>
      <c r="J393" s="257">
        <v>140</v>
      </c>
      <c r="K393" s="257">
        <v>140</v>
      </c>
      <c r="L393" s="257">
        <f t="shared" si="377"/>
        <v>0</v>
      </c>
      <c r="M393" s="257">
        <v>140</v>
      </c>
      <c r="N393" s="257">
        <v>140</v>
      </c>
      <c r="O393" s="257">
        <f t="shared" si="378"/>
        <v>0</v>
      </c>
      <c r="P393" s="257">
        <v>140</v>
      </c>
    </row>
    <row r="394" spans="2:16">
      <c r="B394" s="365" t="s">
        <v>354</v>
      </c>
      <c r="C394" s="255" t="s">
        <v>354</v>
      </c>
      <c r="D394" s="258" t="s">
        <v>16</v>
      </c>
      <c r="E394" s="359">
        <f t="shared" ref="E394" si="384">E395+E396</f>
        <v>9</v>
      </c>
      <c r="F394" s="359">
        <f t="shared" si="375"/>
        <v>0</v>
      </c>
      <c r="G394" s="359">
        <f t="shared" ref="G394:H394" si="385">G395+G396</f>
        <v>9</v>
      </c>
      <c r="H394" s="359">
        <f t="shared" si="385"/>
        <v>9</v>
      </c>
      <c r="I394" s="359">
        <f t="shared" si="376"/>
        <v>0</v>
      </c>
      <c r="J394" s="359">
        <f t="shared" ref="J394:K394" si="386">J395+J396</f>
        <v>9</v>
      </c>
      <c r="K394" s="359">
        <f t="shared" si="386"/>
        <v>9</v>
      </c>
      <c r="L394" s="359">
        <f t="shared" si="377"/>
        <v>0</v>
      </c>
      <c r="M394" s="359">
        <f t="shared" ref="M394:N394" si="387">M395+M396</f>
        <v>9</v>
      </c>
      <c r="N394" s="359">
        <f t="shared" si="387"/>
        <v>9</v>
      </c>
      <c r="O394" s="359">
        <f t="shared" si="378"/>
        <v>0</v>
      </c>
      <c r="P394" s="359">
        <f t="shared" ref="P394" si="388">P395+P396</f>
        <v>9</v>
      </c>
    </row>
    <row r="395" spans="2:16">
      <c r="B395" s="365" t="s">
        <v>354</v>
      </c>
      <c r="C395" s="255" t="s">
        <v>354</v>
      </c>
      <c r="D395" s="258" t="s">
        <v>17</v>
      </c>
      <c r="E395" s="359">
        <v>9</v>
      </c>
      <c r="F395" s="359">
        <f t="shared" si="375"/>
        <v>0</v>
      </c>
      <c r="G395" s="359">
        <v>9</v>
      </c>
      <c r="H395" s="359">
        <v>9</v>
      </c>
      <c r="I395" s="359">
        <f t="shared" si="376"/>
        <v>0</v>
      </c>
      <c r="J395" s="359">
        <v>9</v>
      </c>
      <c r="K395" s="359">
        <v>9</v>
      </c>
      <c r="L395" s="359">
        <f t="shared" si="377"/>
        <v>0</v>
      </c>
      <c r="M395" s="359">
        <v>9</v>
      </c>
      <c r="N395" s="359">
        <v>9</v>
      </c>
      <c r="O395" s="359">
        <f t="shared" si="378"/>
        <v>0</v>
      </c>
      <c r="P395" s="359">
        <v>9</v>
      </c>
    </row>
    <row r="396" spans="2:16">
      <c r="B396" s="365" t="s">
        <v>354</v>
      </c>
      <c r="C396" s="255" t="s">
        <v>354</v>
      </c>
      <c r="D396" s="258" t="s">
        <v>18</v>
      </c>
      <c r="E396" s="359"/>
      <c r="F396" s="359">
        <f t="shared" si="375"/>
        <v>0</v>
      </c>
      <c r="G396" s="359"/>
      <c r="H396" s="359"/>
      <c r="I396" s="359">
        <f t="shared" si="376"/>
        <v>0</v>
      </c>
      <c r="J396" s="359"/>
      <c r="K396" s="359"/>
      <c r="L396" s="359">
        <f t="shared" si="377"/>
        <v>0</v>
      </c>
      <c r="M396" s="359"/>
      <c r="N396" s="359"/>
      <c r="O396" s="359">
        <f t="shared" si="378"/>
        <v>0</v>
      </c>
      <c r="P396" s="359"/>
    </row>
    <row r="397" spans="2:16" ht="28.5">
      <c r="B397" s="255" t="s">
        <v>623</v>
      </c>
      <c r="C397" s="255" t="s">
        <v>681</v>
      </c>
      <c r="D397" s="256" t="s">
        <v>460</v>
      </c>
      <c r="E397" s="257">
        <v>275</v>
      </c>
      <c r="F397" s="257">
        <f t="shared" si="375"/>
        <v>198</v>
      </c>
      <c r="G397" s="257">
        <f>275+198</f>
        <v>473</v>
      </c>
      <c r="H397" s="257">
        <v>275</v>
      </c>
      <c r="I397" s="257">
        <f t="shared" si="376"/>
        <v>46</v>
      </c>
      <c r="J397" s="257">
        <f>275+46</f>
        <v>321</v>
      </c>
      <c r="K397" s="257">
        <v>275</v>
      </c>
      <c r="L397" s="257">
        <f t="shared" si="377"/>
        <v>46</v>
      </c>
      <c r="M397" s="257">
        <f>275+46</f>
        <v>321</v>
      </c>
      <c r="N397" s="257">
        <v>275</v>
      </c>
      <c r="O397" s="257">
        <f t="shared" si="378"/>
        <v>46</v>
      </c>
      <c r="P397" s="257">
        <f>275+46</f>
        <v>321</v>
      </c>
    </row>
    <row r="398" spans="2:16">
      <c r="B398" s="365" t="s">
        <v>354</v>
      </c>
      <c r="C398" s="255" t="s">
        <v>354</v>
      </c>
      <c r="D398" s="258" t="s">
        <v>16</v>
      </c>
      <c r="E398" s="359">
        <f t="shared" ref="E398" si="389">E399+E400</f>
        <v>19</v>
      </c>
      <c r="F398" s="359">
        <f t="shared" si="375"/>
        <v>0</v>
      </c>
      <c r="G398" s="359">
        <f t="shared" ref="G398:H398" si="390">G399+G400</f>
        <v>19</v>
      </c>
      <c r="H398" s="359">
        <f t="shared" si="390"/>
        <v>19</v>
      </c>
      <c r="I398" s="359">
        <f t="shared" si="376"/>
        <v>0</v>
      </c>
      <c r="J398" s="359">
        <f t="shared" ref="J398:K398" si="391">J399+J400</f>
        <v>19</v>
      </c>
      <c r="K398" s="359">
        <f t="shared" si="391"/>
        <v>19</v>
      </c>
      <c r="L398" s="359">
        <f t="shared" si="377"/>
        <v>0</v>
      </c>
      <c r="M398" s="359">
        <f t="shared" ref="M398:N398" si="392">M399+M400</f>
        <v>19</v>
      </c>
      <c r="N398" s="359">
        <f t="shared" si="392"/>
        <v>19</v>
      </c>
      <c r="O398" s="359">
        <f t="shared" si="378"/>
        <v>0</v>
      </c>
      <c r="P398" s="359">
        <f t="shared" ref="P398" si="393">P399+P400</f>
        <v>19</v>
      </c>
    </row>
    <row r="399" spans="2:16">
      <c r="B399" s="365" t="s">
        <v>354</v>
      </c>
      <c r="C399" s="255" t="s">
        <v>354</v>
      </c>
      <c r="D399" s="258" t="s">
        <v>17</v>
      </c>
      <c r="E399" s="359">
        <v>18</v>
      </c>
      <c r="F399" s="359">
        <f t="shared" si="375"/>
        <v>0</v>
      </c>
      <c r="G399" s="359">
        <v>18</v>
      </c>
      <c r="H399" s="359">
        <v>18</v>
      </c>
      <c r="I399" s="359">
        <f t="shared" si="376"/>
        <v>0</v>
      </c>
      <c r="J399" s="359">
        <v>18</v>
      </c>
      <c r="K399" s="359">
        <v>18</v>
      </c>
      <c r="L399" s="359">
        <f t="shared" si="377"/>
        <v>0</v>
      </c>
      <c r="M399" s="359">
        <v>18</v>
      </c>
      <c r="N399" s="359">
        <v>18</v>
      </c>
      <c r="O399" s="359">
        <f t="shared" si="378"/>
        <v>0</v>
      </c>
      <c r="P399" s="359">
        <v>18</v>
      </c>
    </row>
    <row r="400" spans="2:16">
      <c r="B400" s="365" t="s">
        <v>354</v>
      </c>
      <c r="C400" s="255" t="s">
        <v>354</v>
      </c>
      <c r="D400" s="258" t="s">
        <v>18</v>
      </c>
      <c r="E400" s="359">
        <v>1</v>
      </c>
      <c r="F400" s="359">
        <f t="shared" si="375"/>
        <v>0</v>
      </c>
      <c r="G400" s="359">
        <v>1</v>
      </c>
      <c r="H400" s="359">
        <v>1</v>
      </c>
      <c r="I400" s="359">
        <f t="shared" si="376"/>
        <v>0</v>
      </c>
      <c r="J400" s="359">
        <v>1</v>
      </c>
      <c r="K400" s="359">
        <v>1</v>
      </c>
      <c r="L400" s="359">
        <f t="shared" si="377"/>
        <v>0</v>
      </c>
      <c r="M400" s="359">
        <v>1</v>
      </c>
      <c r="N400" s="359">
        <v>1</v>
      </c>
      <c r="O400" s="359">
        <f t="shared" si="378"/>
        <v>0</v>
      </c>
      <c r="P400" s="359">
        <v>1</v>
      </c>
    </row>
    <row r="401" spans="2:16" ht="28.5">
      <c r="B401" s="255" t="s">
        <v>624</v>
      </c>
      <c r="C401" s="255" t="s">
        <v>682</v>
      </c>
      <c r="D401" s="256" t="s">
        <v>461</v>
      </c>
      <c r="E401" s="257">
        <v>100</v>
      </c>
      <c r="F401" s="257">
        <f t="shared" si="375"/>
        <v>0</v>
      </c>
      <c r="G401" s="257">
        <v>100</v>
      </c>
      <c r="H401" s="257">
        <v>100</v>
      </c>
      <c r="I401" s="257">
        <f t="shared" si="376"/>
        <v>0</v>
      </c>
      <c r="J401" s="257">
        <v>100</v>
      </c>
      <c r="K401" s="257">
        <v>100</v>
      </c>
      <c r="L401" s="257">
        <f t="shared" si="377"/>
        <v>0</v>
      </c>
      <c r="M401" s="257">
        <v>100</v>
      </c>
      <c r="N401" s="257">
        <v>100</v>
      </c>
      <c r="O401" s="257">
        <f t="shared" si="378"/>
        <v>0</v>
      </c>
      <c r="P401" s="257">
        <v>100</v>
      </c>
    </row>
    <row r="402" spans="2:16">
      <c r="B402" s="365" t="s">
        <v>354</v>
      </c>
      <c r="C402" s="255" t="s">
        <v>354</v>
      </c>
      <c r="D402" s="258" t="s">
        <v>16</v>
      </c>
      <c r="E402" s="359">
        <f t="shared" ref="E402" si="394">E403+E404</f>
        <v>22</v>
      </c>
      <c r="F402" s="359">
        <f t="shared" si="375"/>
        <v>0</v>
      </c>
      <c r="G402" s="359">
        <f t="shared" ref="G402:H402" si="395">G403+G404</f>
        <v>22</v>
      </c>
      <c r="H402" s="359">
        <f t="shared" si="395"/>
        <v>22</v>
      </c>
      <c r="I402" s="359">
        <f t="shared" si="376"/>
        <v>0</v>
      </c>
      <c r="J402" s="359">
        <f t="shared" ref="J402:K402" si="396">J403+J404</f>
        <v>22</v>
      </c>
      <c r="K402" s="359">
        <f t="shared" si="396"/>
        <v>22</v>
      </c>
      <c r="L402" s="359">
        <f t="shared" si="377"/>
        <v>0</v>
      </c>
      <c r="M402" s="359">
        <f t="shared" ref="M402:N402" si="397">M403+M404</f>
        <v>22</v>
      </c>
      <c r="N402" s="359">
        <f t="shared" si="397"/>
        <v>22</v>
      </c>
      <c r="O402" s="359">
        <f t="shared" si="378"/>
        <v>0</v>
      </c>
      <c r="P402" s="359">
        <f t="shared" ref="P402" si="398">P403+P404</f>
        <v>22</v>
      </c>
    </row>
    <row r="403" spans="2:16">
      <c r="B403" s="365" t="s">
        <v>354</v>
      </c>
      <c r="C403" s="255" t="s">
        <v>354</v>
      </c>
      <c r="D403" s="258" t="s">
        <v>17</v>
      </c>
      <c r="E403" s="359">
        <v>21</v>
      </c>
      <c r="F403" s="359">
        <f t="shared" si="375"/>
        <v>0</v>
      </c>
      <c r="G403" s="359">
        <v>21</v>
      </c>
      <c r="H403" s="359">
        <v>21</v>
      </c>
      <c r="I403" s="359">
        <f t="shared" si="376"/>
        <v>0</v>
      </c>
      <c r="J403" s="359">
        <v>21</v>
      </c>
      <c r="K403" s="359">
        <v>21</v>
      </c>
      <c r="L403" s="359">
        <f t="shared" si="377"/>
        <v>0</v>
      </c>
      <c r="M403" s="359">
        <v>21</v>
      </c>
      <c r="N403" s="359">
        <v>21</v>
      </c>
      <c r="O403" s="359">
        <f t="shared" si="378"/>
        <v>0</v>
      </c>
      <c r="P403" s="359">
        <v>21</v>
      </c>
    </row>
    <row r="404" spans="2:16">
      <c r="B404" s="365" t="s">
        <v>354</v>
      </c>
      <c r="C404" s="255" t="s">
        <v>354</v>
      </c>
      <c r="D404" s="258" t="s">
        <v>18</v>
      </c>
      <c r="E404" s="359">
        <v>1</v>
      </c>
      <c r="F404" s="359">
        <f t="shared" si="375"/>
        <v>0</v>
      </c>
      <c r="G404" s="359">
        <v>1</v>
      </c>
      <c r="H404" s="359">
        <v>1</v>
      </c>
      <c r="I404" s="359">
        <f t="shared" si="376"/>
        <v>0</v>
      </c>
      <c r="J404" s="359">
        <v>1</v>
      </c>
      <c r="K404" s="359">
        <v>1</v>
      </c>
      <c r="L404" s="359">
        <f t="shared" si="377"/>
        <v>0</v>
      </c>
      <c r="M404" s="359">
        <v>1</v>
      </c>
      <c r="N404" s="359">
        <v>1</v>
      </c>
      <c r="O404" s="359">
        <f t="shared" si="378"/>
        <v>0</v>
      </c>
      <c r="P404" s="359">
        <v>1</v>
      </c>
    </row>
    <row r="405" spans="2:16" ht="28.5">
      <c r="B405" s="255" t="s">
        <v>625</v>
      </c>
      <c r="C405" s="255" t="s">
        <v>683</v>
      </c>
      <c r="D405" s="256" t="s">
        <v>462</v>
      </c>
      <c r="E405" s="257">
        <v>410</v>
      </c>
      <c r="F405" s="257">
        <f t="shared" si="375"/>
        <v>80</v>
      </c>
      <c r="G405" s="257">
        <f>410+80</f>
        <v>490</v>
      </c>
      <c r="H405" s="257">
        <v>410</v>
      </c>
      <c r="I405" s="257">
        <f t="shared" si="376"/>
        <v>15</v>
      </c>
      <c r="J405" s="257">
        <f>410+15</f>
        <v>425</v>
      </c>
      <c r="K405" s="257">
        <v>410</v>
      </c>
      <c r="L405" s="257">
        <f t="shared" si="377"/>
        <v>15</v>
      </c>
      <c r="M405" s="257">
        <f>410+15</f>
        <v>425</v>
      </c>
      <c r="N405" s="257">
        <v>410</v>
      </c>
      <c r="O405" s="257">
        <f t="shared" si="378"/>
        <v>15</v>
      </c>
      <c r="P405" s="257">
        <f>410+15</f>
        <v>425</v>
      </c>
    </row>
    <row r="406" spans="2:16">
      <c r="B406" s="365" t="s">
        <v>354</v>
      </c>
      <c r="C406" s="255" t="s">
        <v>354</v>
      </c>
      <c r="D406" s="258" t="s">
        <v>16</v>
      </c>
      <c r="E406" s="359">
        <f t="shared" ref="E406" si="399">E407+E408</f>
        <v>24</v>
      </c>
      <c r="F406" s="359">
        <f t="shared" si="375"/>
        <v>0</v>
      </c>
      <c r="G406" s="359">
        <f t="shared" ref="G406:H406" si="400">G407+G408</f>
        <v>24</v>
      </c>
      <c r="H406" s="359">
        <f t="shared" si="400"/>
        <v>24</v>
      </c>
      <c r="I406" s="359">
        <f t="shared" si="376"/>
        <v>0</v>
      </c>
      <c r="J406" s="359">
        <f t="shared" ref="J406:K406" si="401">J407+J408</f>
        <v>24</v>
      </c>
      <c r="K406" s="359">
        <f t="shared" si="401"/>
        <v>24</v>
      </c>
      <c r="L406" s="359">
        <f t="shared" si="377"/>
        <v>0</v>
      </c>
      <c r="M406" s="359">
        <f t="shared" ref="M406:N406" si="402">M407+M408</f>
        <v>24</v>
      </c>
      <c r="N406" s="359">
        <f t="shared" si="402"/>
        <v>24</v>
      </c>
      <c r="O406" s="359">
        <f t="shared" si="378"/>
        <v>0</v>
      </c>
      <c r="P406" s="359">
        <f t="shared" ref="P406" si="403">P407+P408</f>
        <v>24</v>
      </c>
    </row>
    <row r="407" spans="2:16">
      <c r="B407" s="365" t="s">
        <v>354</v>
      </c>
      <c r="C407" s="255" t="s">
        <v>354</v>
      </c>
      <c r="D407" s="258" t="s">
        <v>17</v>
      </c>
      <c r="E407" s="359">
        <v>16</v>
      </c>
      <c r="F407" s="359">
        <f t="shared" si="375"/>
        <v>0</v>
      </c>
      <c r="G407" s="359">
        <f>16</f>
        <v>16</v>
      </c>
      <c r="H407" s="359">
        <v>16</v>
      </c>
      <c r="I407" s="359">
        <f t="shared" si="376"/>
        <v>0</v>
      </c>
      <c r="J407" s="359">
        <v>16</v>
      </c>
      <c r="K407" s="359">
        <v>16</v>
      </c>
      <c r="L407" s="359">
        <f t="shared" si="377"/>
        <v>0</v>
      </c>
      <c r="M407" s="359">
        <v>16</v>
      </c>
      <c r="N407" s="359">
        <v>16</v>
      </c>
      <c r="O407" s="359">
        <f t="shared" si="378"/>
        <v>0</v>
      </c>
      <c r="P407" s="359">
        <v>16</v>
      </c>
    </row>
    <row r="408" spans="2:16">
      <c r="B408" s="365" t="s">
        <v>354</v>
      </c>
      <c r="C408" s="255" t="s">
        <v>354</v>
      </c>
      <c r="D408" s="258" t="s">
        <v>18</v>
      </c>
      <c r="E408" s="359">
        <v>8</v>
      </c>
      <c r="F408" s="359">
        <f t="shared" si="375"/>
        <v>0</v>
      </c>
      <c r="G408" s="359">
        <v>8</v>
      </c>
      <c r="H408" s="359">
        <v>8</v>
      </c>
      <c r="I408" s="359">
        <f t="shared" si="376"/>
        <v>0</v>
      </c>
      <c r="J408" s="359">
        <v>8</v>
      </c>
      <c r="K408" s="359">
        <v>8</v>
      </c>
      <c r="L408" s="359">
        <f t="shared" si="377"/>
        <v>0</v>
      </c>
      <c r="M408" s="359">
        <v>8</v>
      </c>
      <c r="N408" s="359">
        <v>8</v>
      </c>
      <c r="O408" s="359">
        <f t="shared" si="378"/>
        <v>0</v>
      </c>
      <c r="P408" s="359">
        <v>8</v>
      </c>
    </row>
    <row r="409" spans="2:16" ht="28.5">
      <c r="B409" s="255" t="s">
        <v>626</v>
      </c>
      <c r="C409" s="255" t="s">
        <v>684</v>
      </c>
      <c r="D409" s="256" t="s">
        <v>463</v>
      </c>
      <c r="E409" s="257">
        <v>1300</v>
      </c>
      <c r="F409" s="257">
        <f t="shared" si="375"/>
        <v>0</v>
      </c>
      <c r="G409" s="257">
        <v>1300</v>
      </c>
      <c r="H409" s="257">
        <v>1300</v>
      </c>
      <c r="I409" s="257">
        <f t="shared" si="376"/>
        <v>0</v>
      </c>
      <c r="J409" s="257">
        <v>1300</v>
      </c>
      <c r="K409" s="257">
        <v>1300</v>
      </c>
      <c r="L409" s="257">
        <f t="shared" si="377"/>
        <v>0</v>
      </c>
      <c r="M409" s="257">
        <v>1300</v>
      </c>
      <c r="N409" s="257">
        <v>1300</v>
      </c>
      <c r="O409" s="257">
        <f t="shared" si="378"/>
        <v>0</v>
      </c>
      <c r="P409" s="257">
        <v>1300</v>
      </c>
    </row>
    <row r="410" spans="2:16">
      <c r="B410" s="365" t="s">
        <v>354</v>
      </c>
      <c r="C410" s="255" t="s">
        <v>354</v>
      </c>
      <c r="D410" s="258" t="s">
        <v>16</v>
      </c>
      <c r="E410" s="359">
        <f t="shared" ref="E410" si="404">E411+E412</f>
        <v>26</v>
      </c>
      <c r="F410" s="359">
        <f t="shared" si="375"/>
        <v>0</v>
      </c>
      <c r="G410" s="359">
        <f t="shared" ref="G410:H410" si="405">G411+G412</f>
        <v>26</v>
      </c>
      <c r="H410" s="359">
        <f t="shared" si="405"/>
        <v>26</v>
      </c>
      <c r="I410" s="359">
        <f t="shared" si="376"/>
        <v>0</v>
      </c>
      <c r="J410" s="359">
        <f t="shared" ref="J410:K410" si="406">J411+J412</f>
        <v>26</v>
      </c>
      <c r="K410" s="359">
        <f t="shared" si="406"/>
        <v>26</v>
      </c>
      <c r="L410" s="359">
        <f t="shared" si="377"/>
        <v>0</v>
      </c>
      <c r="M410" s="359">
        <f t="shared" ref="M410:N410" si="407">M411+M412</f>
        <v>26</v>
      </c>
      <c r="N410" s="359">
        <f t="shared" si="407"/>
        <v>26</v>
      </c>
      <c r="O410" s="359">
        <f t="shared" si="378"/>
        <v>0</v>
      </c>
      <c r="P410" s="359">
        <f t="shared" ref="P410" si="408">P411+P412</f>
        <v>26</v>
      </c>
    </row>
    <row r="411" spans="2:16">
      <c r="B411" s="365" t="s">
        <v>354</v>
      </c>
      <c r="C411" s="255" t="s">
        <v>354</v>
      </c>
      <c r="D411" s="258" t="s">
        <v>17</v>
      </c>
      <c r="E411" s="359">
        <v>11</v>
      </c>
      <c r="F411" s="359">
        <f t="shared" si="375"/>
        <v>0</v>
      </c>
      <c r="G411" s="359">
        <v>11</v>
      </c>
      <c r="H411" s="359">
        <v>11</v>
      </c>
      <c r="I411" s="359">
        <f t="shared" si="376"/>
        <v>0</v>
      </c>
      <c r="J411" s="359">
        <v>11</v>
      </c>
      <c r="K411" s="359">
        <v>11</v>
      </c>
      <c r="L411" s="359">
        <f t="shared" si="377"/>
        <v>0</v>
      </c>
      <c r="M411" s="359">
        <v>11</v>
      </c>
      <c r="N411" s="359">
        <v>11</v>
      </c>
      <c r="O411" s="359">
        <f t="shared" si="378"/>
        <v>0</v>
      </c>
      <c r="P411" s="359">
        <v>11</v>
      </c>
    </row>
    <row r="412" spans="2:16">
      <c r="B412" s="365" t="s">
        <v>354</v>
      </c>
      <c r="C412" s="255" t="s">
        <v>354</v>
      </c>
      <c r="D412" s="258" t="s">
        <v>18</v>
      </c>
      <c r="E412" s="359">
        <v>15</v>
      </c>
      <c r="F412" s="359">
        <f t="shared" si="375"/>
        <v>0</v>
      </c>
      <c r="G412" s="359">
        <v>15</v>
      </c>
      <c r="H412" s="359">
        <v>15</v>
      </c>
      <c r="I412" s="359">
        <f t="shared" si="376"/>
        <v>0</v>
      </c>
      <c r="J412" s="359">
        <v>15</v>
      </c>
      <c r="K412" s="359">
        <v>15</v>
      </c>
      <c r="L412" s="359">
        <f t="shared" si="377"/>
        <v>0</v>
      </c>
      <c r="M412" s="359">
        <v>15</v>
      </c>
      <c r="N412" s="359">
        <v>15</v>
      </c>
      <c r="O412" s="359">
        <f t="shared" si="378"/>
        <v>0</v>
      </c>
      <c r="P412" s="359">
        <v>15</v>
      </c>
    </row>
    <row r="413" spans="2:16" ht="28.5">
      <c r="B413" s="255" t="s">
        <v>627</v>
      </c>
      <c r="C413" s="255" t="s">
        <v>685</v>
      </c>
      <c r="D413" s="256" t="s">
        <v>464</v>
      </c>
      <c r="E413" s="257">
        <v>160</v>
      </c>
      <c r="F413" s="257">
        <f t="shared" si="375"/>
        <v>0</v>
      </c>
      <c r="G413" s="257">
        <v>160</v>
      </c>
      <c r="H413" s="257">
        <v>160</v>
      </c>
      <c r="I413" s="257">
        <f t="shared" si="376"/>
        <v>0</v>
      </c>
      <c r="J413" s="257">
        <v>160</v>
      </c>
      <c r="K413" s="257">
        <v>160</v>
      </c>
      <c r="L413" s="257">
        <f t="shared" si="377"/>
        <v>0</v>
      </c>
      <c r="M413" s="257">
        <v>160</v>
      </c>
      <c r="N413" s="257">
        <v>160</v>
      </c>
      <c r="O413" s="257">
        <f t="shared" si="378"/>
        <v>0</v>
      </c>
      <c r="P413" s="257">
        <v>160</v>
      </c>
    </row>
    <row r="414" spans="2:16">
      <c r="B414" s="365" t="s">
        <v>354</v>
      </c>
      <c r="C414" s="255" t="s">
        <v>354</v>
      </c>
      <c r="D414" s="258" t="s">
        <v>16</v>
      </c>
      <c r="E414" s="359">
        <f t="shared" ref="E414" si="409">E415+E416</f>
        <v>15</v>
      </c>
      <c r="F414" s="359">
        <f t="shared" si="375"/>
        <v>0</v>
      </c>
      <c r="G414" s="359">
        <f t="shared" ref="G414:H414" si="410">G415+G416</f>
        <v>15</v>
      </c>
      <c r="H414" s="359">
        <f t="shared" si="410"/>
        <v>15</v>
      </c>
      <c r="I414" s="359">
        <f t="shared" si="376"/>
        <v>0</v>
      </c>
      <c r="J414" s="359">
        <f t="shared" ref="J414:K414" si="411">J415+J416</f>
        <v>15</v>
      </c>
      <c r="K414" s="359">
        <f t="shared" si="411"/>
        <v>15</v>
      </c>
      <c r="L414" s="359">
        <f t="shared" si="377"/>
        <v>0</v>
      </c>
      <c r="M414" s="359">
        <f t="shared" ref="M414:N414" si="412">M415+M416</f>
        <v>15</v>
      </c>
      <c r="N414" s="359">
        <f t="shared" si="412"/>
        <v>15</v>
      </c>
      <c r="O414" s="359">
        <f t="shared" si="378"/>
        <v>0</v>
      </c>
      <c r="P414" s="359">
        <f t="shared" ref="P414" si="413">P415+P416</f>
        <v>15</v>
      </c>
    </row>
    <row r="415" spans="2:16">
      <c r="B415" s="365" t="s">
        <v>354</v>
      </c>
      <c r="C415" s="255" t="s">
        <v>354</v>
      </c>
      <c r="D415" s="258" t="s">
        <v>17</v>
      </c>
      <c r="E415" s="359">
        <v>11</v>
      </c>
      <c r="F415" s="359">
        <f t="shared" si="375"/>
        <v>0</v>
      </c>
      <c r="G415" s="359">
        <v>11</v>
      </c>
      <c r="H415" s="359">
        <v>11</v>
      </c>
      <c r="I415" s="359">
        <f t="shared" si="376"/>
        <v>0</v>
      </c>
      <c r="J415" s="359">
        <v>11</v>
      </c>
      <c r="K415" s="359">
        <v>11</v>
      </c>
      <c r="L415" s="359">
        <f t="shared" si="377"/>
        <v>0</v>
      </c>
      <c r="M415" s="359">
        <v>11</v>
      </c>
      <c r="N415" s="359">
        <v>11</v>
      </c>
      <c r="O415" s="359">
        <f t="shared" si="378"/>
        <v>0</v>
      </c>
      <c r="P415" s="359">
        <v>11</v>
      </c>
    </row>
    <row r="416" spans="2:16">
      <c r="B416" s="365" t="s">
        <v>354</v>
      </c>
      <c r="C416" s="255" t="s">
        <v>354</v>
      </c>
      <c r="D416" s="258" t="s">
        <v>18</v>
      </c>
      <c r="E416" s="359">
        <v>4</v>
      </c>
      <c r="F416" s="359">
        <f t="shared" si="375"/>
        <v>0</v>
      </c>
      <c r="G416" s="359">
        <v>4</v>
      </c>
      <c r="H416" s="359">
        <v>4</v>
      </c>
      <c r="I416" s="359">
        <f t="shared" si="376"/>
        <v>0</v>
      </c>
      <c r="J416" s="359">
        <v>4</v>
      </c>
      <c r="K416" s="359">
        <v>4</v>
      </c>
      <c r="L416" s="359">
        <f t="shared" si="377"/>
        <v>0</v>
      </c>
      <c r="M416" s="359">
        <v>4</v>
      </c>
      <c r="N416" s="359">
        <v>4</v>
      </c>
      <c r="O416" s="359">
        <f t="shared" si="378"/>
        <v>0</v>
      </c>
      <c r="P416" s="359">
        <v>4</v>
      </c>
    </row>
    <row r="417" spans="2:16" ht="28.5">
      <c r="B417" s="255" t="s">
        <v>628</v>
      </c>
      <c r="C417" s="255" t="s">
        <v>686</v>
      </c>
      <c r="D417" s="256" t="s">
        <v>465</v>
      </c>
      <c r="E417" s="257">
        <v>215</v>
      </c>
      <c r="F417" s="257">
        <f t="shared" si="375"/>
        <v>0</v>
      </c>
      <c r="G417" s="257">
        <v>215</v>
      </c>
      <c r="H417" s="257">
        <v>215</v>
      </c>
      <c r="I417" s="257">
        <f t="shared" si="376"/>
        <v>0</v>
      </c>
      <c r="J417" s="257">
        <v>215</v>
      </c>
      <c r="K417" s="257">
        <v>215</v>
      </c>
      <c r="L417" s="257">
        <f t="shared" si="377"/>
        <v>0</v>
      </c>
      <c r="M417" s="257">
        <v>215</v>
      </c>
      <c r="N417" s="257">
        <v>215</v>
      </c>
      <c r="O417" s="257">
        <f t="shared" si="378"/>
        <v>0</v>
      </c>
      <c r="P417" s="257">
        <v>215</v>
      </c>
    </row>
    <row r="418" spans="2:16">
      <c r="B418" s="365" t="s">
        <v>354</v>
      </c>
      <c r="C418" s="255" t="s">
        <v>354</v>
      </c>
      <c r="D418" s="258" t="s">
        <v>16</v>
      </c>
      <c r="E418" s="359">
        <f t="shared" ref="E418" si="414">E419+E420</f>
        <v>24</v>
      </c>
      <c r="F418" s="359">
        <f t="shared" si="375"/>
        <v>0</v>
      </c>
      <c r="G418" s="359">
        <f t="shared" ref="G418:H418" si="415">G419+G420</f>
        <v>24</v>
      </c>
      <c r="H418" s="359">
        <f t="shared" si="415"/>
        <v>24</v>
      </c>
      <c r="I418" s="359">
        <f t="shared" si="376"/>
        <v>0</v>
      </c>
      <c r="J418" s="359">
        <f t="shared" ref="J418:K418" si="416">J419+J420</f>
        <v>24</v>
      </c>
      <c r="K418" s="359">
        <f t="shared" si="416"/>
        <v>24</v>
      </c>
      <c r="L418" s="359">
        <f t="shared" si="377"/>
        <v>0</v>
      </c>
      <c r="M418" s="359">
        <f t="shared" ref="M418:N418" si="417">M419+M420</f>
        <v>24</v>
      </c>
      <c r="N418" s="359">
        <f t="shared" si="417"/>
        <v>24</v>
      </c>
      <c r="O418" s="359">
        <f t="shared" si="378"/>
        <v>0</v>
      </c>
      <c r="P418" s="359">
        <f t="shared" ref="P418" si="418">P419+P420</f>
        <v>24</v>
      </c>
    </row>
    <row r="419" spans="2:16">
      <c r="B419" s="365" t="s">
        <v>354</v>
      </c>
      <c r="C419" s="255" t="s">
        <v>354</v>
      </c>
      <c r="D419" s="258" t="s">
        <v>17</v>
      </c>
      <c r="E419" s="359">
        <v>19</v>
      </c>
      <c r="F419" s="359">
        <f t="shared" si="375"/>
        <v>0</v>
      </c>
      <c r="G419" s="359">
        <v>19</v>
      </c>
      <c r="H419" s="359">
        <v>19</v>
      </c>
      <c r="I419" s="359">
        <f t="shared" si="376"/>
        <v>0</v>
      </c>
      <c r="J419" s="359">
        <v>19</v>
      </c>
      <c r="K419" s="359">
        <v>19</v>
      </c>
      <c r="L419" s="359">
        <f t="shared" si="377"/>
        <v>0</v>
      </c>
      <c r="M419" s="359">
        <v>19</v>
      </c>
      <c r="N419" s="359">
        <v>19</v>
      </c>
      <c r="O419" s="359">
        <f t="shared" si="378"/>
        <v>0</v>
      </c>
      <c r="P419" s="359">
        <v>19</v>
      </c>
    </row>
    <row r="420" spans="2:16">
      <c r="B420" s="365" t="s">
        <v>354</v>
      </c>
      <c r="C420" s="255" t="s">
        <v>354</v>
      </c>
      <c r="D420" s="258" t="s">
        <v>18</v>
      </c>
      <c r="E420" s="359">
        <v>5</v>
      </c>
      <c r="F420" s="359">
        <f t="shared" si="375"/>
        <v>0</v>
      </c>
      <c r="G420" s="359">
        <v>5</v>
      </c>
      <c r="H420" s="359">
        <v>5</v>
      </c>
      <c r="I420" s="359">
        <f t="shared" si="376"/>
        <v>0</v>
      </c>
      <c r="J420" s="359">
        <v>5</v>
      </c>
      <c r="K420" s="359">
        <v>5</v>
      </c>
      <c r="L420" s="359">
        <f t="shared" si="377"/>
        <v>0</v>
      </c>
      <c r="M420" s="359">
        <v>5</v>
      </c>
      <c r="N420" s="359">
        <v>5</v>
      </c>
      <c r="O420" s="359">
        <f t="shared" si="378"/>
        <v>0</v>
      </c>
      <c r="P420" s="359">
        <v>5</v>
      </c>
    </row>
    <row r="421" spans="2:16" ht="28.5">
      <c r="B421" s="255" t="s">
        <v>629</v>
      </c>
      <c r="C421" s="255" t="s">
        <v>687</v>
      </c>
      <c r="D421" s="256" t="s">
        <v>466</v>
      </c>
      <c r="E421" s="257">
        <v>370</v>
      </c>
      <c r="F421" s="257">
        <f t="shared" si="375"/>
        <v>242</v>
      </c>
      <c r="G421" s="257">
        <f>370+242</f>
        <v>612</v>
      </c>
      <c r="H421" s="257">
        <v>370</v>
      </c>
      <c r="I421" s="257">
        <f t="shared" si="376"/>
        <v>36</v>
      </c>
      <c r="J421" s="257">
        <f>370+36</f>
        <v>406</v>
      </c>
      <c r="K421" s="257">
        <v>370</v>
      </c>
      <c r="L421" s="257">
        <f t="shared" si="377"/>
        <v>36</v>
      </c>
      <c r="M421" s="257">
        <f>370+36</f>
        <v>406</v>
      </c>
      <c r="N421" s="257">
        <v>370</v>
      </c>
      <c r="O421" s="257">
        <f t="shared" si="378"/>
        <v>36</v>
      </c>
      <c r="P421" s="257">
        <f>370+36</f>
        <v>406</v>
      </c>
    </row>
    <row r="422" spans="2:16">
      <c r="B422" s="365" t="s">
        <v>354</v>
      </c>
      <c r="C422" s="255" t="s">
        <v>354</v>
      </c>
      <c r="D422" s="258" t="s">
        <v>16</v>
      </c>
      <c r="E422" s="359">
        <f t="shared" ref="E422" si="419">E423+E424</f>
        <v>28</v>
      </c>
      <c r="F422" s="359">
        <f t="shared" si="375"/>
        <v>0</v>
      </c>
      <c r="G422" s="359">
        <f t="shared" ref="G422:H422" si="420">G423+G424</f>
        <v>28</v>
      </c>
      <c r="H422" s="359">
        <f t="shared" si="420"/>
        <v>28</v>
      </c>
      <c r="I422" s="359">
        <f t="shared" si="376"/>
        <v>0</v>
      </c>
      <c r="J422" s="359">
        <f t="shared" ref="J422:K422" si="421">J423+J424</f>
        <v>28</v>
      </c>
      <c r="K422" s="359">
        <f t="shared" si="421"/>
        <v>28</v>
      </c>
      <c r="L422" s="359">
        <f t="shared" si="377"/>
        <v>0</v>
      </c>
      <c r="M422" s="359">
        <f t="shared" ref="M422:N422" si="422">M423+M424</f>
        <v>28</v>
      </c>
      <c r="N422" s="359">
        <f t="shared" si="422"/>
        <v>28</v>
      </c>
      <c r="O422" s="359">
        <f t="shared" si="378"/>
        <v>0</v>
      </c>
      <c r="P422" s="359">
        <f t="shared" ref="P422" si="423">P423+P424</f>
        <v>28</v>
      </c>
    </row>
    <row r="423" spans="2:16">
      <c r="B423" s="365" t="s">
        <v>354</v>
      </c>
      <c r="C423" s="255" t="s">
        <v>354</v>
      </c>
      <c r="D423" s="258" t="s">
        <v>17</v>
      </c>
      <c r="E423" s="359">
        <v>8</v>
      </c>
      <c r="F423" s="359">
        <f t="shared" si="375"/>
        <v>0</v>
      </c>
      <c r="G423" s="359">
        <v>8</v>
      </c>
      <c r="H423" s="359">
        <v>8</v>
      </c>
      <c r="I423" s="359">
        <f t="shared" si="376"/>
        <v>0</v>
      </c>
      <c r="J423" s="359">
        <v>8</v>
      </c>
      <c r="K423" s="359">
        <v>8</v>
      </c>
      <c r="L423" s="359">
        <f t="shared" si="377"/>
        <v>0</v>
      </c>
      <c r="M423" s="359">
        <v>8</v>
      </c>
      <c r="N423" s="359">
        <v>8</v>
      </c>
      <c r="O423" s="359">
        <f t="shared" si="378"/>
        <v>0</v>
      </c>
      <c r="P423" s="359">
        <v>8</v>
      </c>
    </row>
    <row r="424" spans="2:16">
      <c r="B424" s="365" t="s">
        <v>354</v>
      </c>
      <c r="C424" s="255" t="s">
        <v>354</v>
      </c>
      <c r="D424" s="258" t="s">
        <v>18</v>
      </c>
      <c r="E424" s="359">
        <v>20</v>
      </c>
      <c r="F424" s="359">
        <f t="shared" si="375"/>
        <v>0</v>
      </c>
      <c r="G424" s="359">
        <v>20</v>
      </c>
      <c r="H424" s="359">
        <v>20</v>
      </c>
      <c r="I424" s="359">
        <f t="shared" si="376"/>
        <v>0</v>
      </c>
      <c r="J424" s="359">
        <v>20</v>
      </c>
      <c r="K424" s="359">
        <v>20</v>
      </c>
      <c r="L424" s="359">
        <f t="shared" si="377"/>
        <v>0</v>
      </c>
      <c r="M424" s="359">
        <v>20</v>
      </c>
      <c r="N424" s="359">
        <v>20</v>
      </c>
      <c r="O424" s="359">
        <f t="shared" si="378"/>
        <v>0</v>
      </c>
      <c r="P424" s="359">
        <v>20</v>
      </c>
    </row>
    <row r="425" spans="2:16" ht="42.75">
      <c r="B425" s="255" t="s">
        <v>630</v>
      </c>
      <c r="C425" s="255" t="s">
        <v>666</v>
      </c>
      <c r="D425" s="256" t="s">
        <v>467</v>
      </c>
      <c r="E425" s="257">
        <v>20</v>
      </c>
      <c r="F425" s="257">
        <f t="shared" si="375"/>
        <v>0</v>
      </c>
      <c r="G425" s="257">
        <v>20</v>
      </c>
      <c r="H425" s="257">
        <v>20</v>
      </c>
      <c r="I425" s="257">
        <f t="shared" si="376"/>
        <v>0</v>
      </c>
      <c r="J425" s="257">
        <v>20</v>
      </c>
      <c r="K425" s="257">
        <v>20</v>
      </c>
      <c r="L425" s="257">
        <f t="shared" si="377"/>
        <v>0</v>
      </c>
      <c r="M425" s="257">
        <v>20</v>
      </c>
      <c r="N425" s="257">
        <v>20</v>
      </c>
      <c r="O425" s="257">
        <f t="shared" si="378"/>
        <v>0</v>
      </c>
      <c r="P425" s="257">
        <v>20</v>
      </c>
    </row>
    <row r="426" spans="2:16">
      <c r="B426" s="365" t="s">
        <v>354</v>
      </c>
      <c r="C426" s="255" t="s">
        <v>354</v>
      </c>
      <c r="D426" s="258" t="s">
        <v>16</v>
      </c>
      <c r="E426" s="359">
        <f t="shared" ref="E426" si="424">E427+E428</f>
        <v>8</v>
      </c>
      <c r="F426" s="359">
        <f t="shared" si="375"/>
        <v>0</v>
      </c>
      <c r="G426" s="359">
        <f t="shared" ref="G426:H426" si="425">G427+G428</f>
        <v>8</v>
      </c>
      <c r="H426" s="359">
        <f t="shared" si="425"/>
        <v>8</v>
      </c>
      <c r="I426" s="359">
        <f t="shared" si="376"/>
        <v>0</v>
      </c>
      <c r="J426" s="359">
        <f t="shared" ref="J426:K426" si="426">J427+J428</f>
        <v>8</v>
      </c>
      <c r="K426" s="359">
        <f t="shared" si="426"/>
        <v>8</v>
      </c>
      <c r="L426" s="359">
        <f t="shared" si="377"/>
        <v>0</v>
      </c>
      <c r="M426" s="359">
        <f t="shared" ref="M426:N426" si="427">M427+M428</f>
        <v>8</v>
      </c>
      <c r="N426" s="359">
        <f t="shared" si="427"/>
        <v>8</v>
      </c>
      <c r="O426" s="359">
        <f t="shared" si="378"/>
        <v>0</v>
      </c>
      <c r="P426" s="359">
        <f t="shared" ref="P426" si="428">P427+P428</f>
        <v>8</v>
      </c>
    </row>
    <row r="427" spans="2:16">
      <c r="B427" s="365" t="s">
        <v>354</v>
      </c>
      <c r="C427" s="255" t="s">
        <v>354</v>
      </c>
      <c r="D427" s="258" t="s">
        <v>17</v>
      </c>
      <c r="E427" s="359">
        <v>3</v>
      </c>
      <c r="F427" s="359">
        <f t="shared" si="375"/>
        <v>0</v>
      </c>
      <c r="G427" s="359">
        <v>3</v>
      </c>
      <c r="H427" s="359">
        <v>3</v>
      </c>
      <c r="I427" s="359">
        <f t="shared" si="376"/>
        <v>0</v>
      </c>
      <c r="J427" s="359">
        <v>3</v>
      </c>
      <c r="K427" s="359">
        <v>3</v>
      </c>
      <c r="L427" s="359">
        <f t="shared" si="377"/>
        <v>0</v>
      </c>
      <c r="M427" s="359">
        <v>3</v>
      </c>
      <c r="N427" s="359">
        <v>3</v>
      </c>
      <c r="O427" s="359">
        <f t="shared" si="378"/>
        <v>0</v>
      </c>
      <c r="P427" s="359">
        <v>3</v>
      </c>
    </row>
    <row r="428" spans="2:16">
      <c r="B428" s="365" t="s">
        <v>354</v>
      </c>
      <c r="C428" s="255" t="s">
        <v>354</v>
      </c>
      <c r="D428" s="258" t="s">
        <v>18</v>
      </c>
      <c r="E428" s="359">
        <v>5</v>
      </c>
      <c r="F428" s="359">
        <f t="shared" si="375"/>
        <v>0</v>
      </c>
      <c r="G428" s="359">
        <v>5</v>
      </c>
      <c r="H428" s="359">
        <v>5</v>
      </c>
      <c r="I428" s="359">
        <f t="shared" si="376"/>
        <v>0</v>
      </c>
      <c r="J428" s="359">
        <v>5</v>
      </c>
      <c r="K428" s="359">
        <v>5</v>
      </c>
      <c r="L428" s="359">
        <f t="shared" si="377"/>
        <v>0</v>
      </c>
      <c r="M428" s="359">
        <v>5</v>
      </c>
      <c r="N428" s="359">
        <v>5</v>
      </c>
      <c r="O428" s="359">
        <f t="shared" si="378"/>
        <v>0</v>
      </c>
      <c r="P428" s="359">
        <v>5</v>
      </c>
    </row>
    <row r="429" spans="2:16" ht="42.75">
      <c r="B429" s="255" t="s">
        <v>631</v>
      </c>
      <c r="C429" s="255" t="s">
        <v>688</v>
      </c>
      <c r="D429" s="256" t="s">
        <v>468</v>
      </c>
      <c r="E429" s="257">
        <v>530</v>
      </c>
      <c r="F429" s="257">
        <f t="shared" si="375"/>
        <v>0</v>
      </c>
      <c r="G429" s="257">
        <v>530</v>
      </c>
      <c r="H429" s="257">
        <v>530</v>
      </c>
      <c r="I429" s="257">
        <f t="shared" si="376"/>
        <v>0</v>
      </c>
      <c r="J429" s="257">
        <v>530</v>
      </c>
      <c r="K429" s="257">
        <v>530</v>
      </c>
      <c r="L429" s="257">
        <f t="shared" si="377"/>
        <v>0</v>
      </c>
      <c r="M429" s="257">
        <v>530</v>
      </c>
      <c r="N429" s="257">
        <v>530</v>
      </c>
      <c r="O429" s="257">
        <f t="shared" si="378"/>
        <v>0</v>
      </c>
      <c r="P429" s="257">
        <v>530</v>
      </c>
    </row>
    <row r="430" spans="2:16">
      <c r="B430" s="365" t="s">
        <v>354</v>
      </c>
      <c r="C430" s="255" t="s">
        <v>354</v>
      </c>
      <c r="D430" s="258" t="s">
        <v>16</v>
      </c>
      <c r="E430" s="359">
        <f t="shared" ref="E430" si="429">E431+E432</f>
        <v>71</v>
      </c>
      <c r="F430" s="359">
        <f t="shared" si="375"/>
        <v>0</v>
      </c>
      <c r="G430" s="359">
        <f t="shared" ref="G430:H430" si="430">G431+G432</f>
        <v>71</v>
      </c>
      <c r="H430" s="359">
        <f t="shared" si="430"/>
        <v>71</v>
      </c>
      <c r="I430" s="359">
        <f t="shared" si="376"/>
        <v>0</v>
      </c>
      <c r="J430" s="359">
        <f t="shared" ref="J430:K430" si="431">J431+J432</f>
        <v>71</v>
      </c>
      <c r="K430" s="359">
        <f t="shared" si="431"/>
        <v>71</v>
      </c>
      <c r="L430" s="359">
        <f t="shared" si="377"/>
        <v>0</v>
      </c>
      <c r="M430" s="359">
        <f t="shared" ref="M430:N430" si="432">M431+M432</f>
        <v>71</v>
      </c>
      <c r="N430" s="359">
        <f t="shared" si="432"/>
        <v>71</v>
      </c>
      <c r="O430" s="359">
        <f t="shared" si="378"/>
        <v>0</v>
      </c>
      <c r="P430" s="359">
        <f t="shared" ref="P430" si="433">P431+P432</f>
        <v>71</v>
      </c>
    </row>
    <row r="431" spans="2:16">
      <c r="B431" s="365" t="s">
        <v>354</v>
      </c>
      <c r="C431" s="255" t="s">
        <v>354</v>
      </c>
      <c r="D431" s="258" t="s">
        <v>17</v>
      </c>
      <c r="E431" s="359">
        <v>47</v>
      </c>
      <c r="F431" s="359">
        <f t="shared" si="375"/>
        <v>0</v>
      </c>
      <c r="G431" s="359">
        <v>47</v>
      </c>
      <c r="H431" s="359">
        <v>47</v>
      </c>
      <c r="I431" s="359">
        <f t="shared" si="376"/>
        <v>0</v>
      </c>
      <c r="J431" s="359">
        <v>47</v>
      </c>
      <c r="K431" s="359">
        <v>47</v>
      </c>
      <c r="L431" s="359">
        <f t="shared" si="377"/>
        <v>0</v>
      </c>
      <c r="M431" s="359">
        <v>47</v>
      </c>
      <c r="N431" s="359">
        <v>47</v>
      </c>
      <c r="O431" s="359">
        <f t="shared" si="378"/>
        <v>0</v>
      </c>
      <c r="P431" s="359">
        <v>47</v>
      </c>
    </row>
    <row r="432" spans="2:16">
      <c r="B432" s="365" t="s">
        <v>354</v>
      </c>
      <c r="C432" s="255" t="s">
        <v>354</v>
      </c>
      <c r="D432" s="258" t="s">
        <v>18</v>
      </c>
      <c r="E432" s="359">
        <v>24</v>
      </c>
      <c r="F432" s="359">
        <f t="shared" si="375"/>
        <v>0</v>
      </c>
      <c r="G432" s="359">
        <v>24</v>
      </c>
      <c r="H432" s="359">
        <v>24</v>
      </c>
      <c r="I432" s="359">
        <f t="shared" si="376"/>
        <v>0</v>
      </c>
      <c r="J432" s="359">
        <v>24</v>
      </c>
      <c r="K432" s="359">
        <v>24</v>
      </c>
      <c r="L432" s="359">
        <f t="shared" si="377"/>
        <v>0</v>
      </c>
      <c r="M432" s="359">
        <v>24</v>
      </c>
      <c r="N432" s="359">
        <v>24</v>
      </c>
      <c r="O432" s="359">
        <f t="shared" si="378"/>
        <v>0</v>
      </c>
      <c r="P432" s="359">
        <v>24</v>
      </c>
    </row>
    <row r="433" spans="2:16" ht="42.75">
      <c r="B433" s="255" t="s">
        <v>632</v>
      </c>
      <c r="C433" s="255" t="s">
        <v>667</v>
      </c>
      <c r="D433" s="256" t="s">
        <v>469</v>
      </c>
      <c r="E433" s="257">
        <v>950</v>
      </c>
      <c r="F433" s="257">
        <f t="shared" si="375"/>
        <v>350</v>
      </c>
      <c r="G433" s="257">
        <f>950+350</f>
        <v>1300</v>
      </c>
      <c r="H433" s="257">
        <v>950</v>
      </c>
      <c r="I433" s="257">
        <f t="shared" si="376"/>
        <v>0</v>
      </c>
      <c r="J433" s="257">
        <v>950</v>
      </c>
      <c r="K433" s="257">
        <v>950</v>
      </c>
      <c r="L433" s="257">
        <f t="shared" si="377"/>
        <v>0</v>
      </c>
      <c r="M433" s="257">
        <v>950</v>
      </c>
      <c r="N433" s="257">
        <v>950</v>
      </c>
      <c r="O433" s="257">
        <f t="shared" si="378"/>
        <v>0</v>
      </c>
      <c r="P433" s="257">
        <v>950</v>
      </c>
    </row>
    <row r="434" spans="2:16">
      <c r="B434" s="365" t="s">
        <v>354</v>
      </c>
      <c r="C434" s="255" t="s">
        <v>354</v>
      </c>
      <c r="D434" s="258" t="s">
        <v>16</v>
      </c>
      <c r="E434" s="359">
        <f t="shared" ref="E434" si="434">E435+E436</f>
        <v>153</v>
      </c>
      <c r="F434" s="359">
        <f t="shared" si="375"/>
        <v>0</v>
      </c>
      <c r="G434" s="359">
        <f t="shared" ref="G434:H434" si="435">G435+G436</f>
        <v>153</v>
      </c>
      <c r="H434" s="359">
        <f t="shared" si="435"/>
        <v>153</v>
      </c>
      <c r="I434" s="359">
        <f t="shared" si="376"/>
        <v>0</v>
      </c>
      <c r="J434" s="359">
        <f t="shared" ref="J434:K434" si="436">J435+J436</f>
        <v>153</v>
      </c>
      <c r="K434" s="359">
        <f t="shared" si="436"/>
        <v>153</v>
      </c>
      <c r="L434" s="359">
        <f t="shared" si="377"/>
        <v>0</v>
      </c>
      <c r="M434" s="359">
        <f t="shared" ref="M434:N434" si="437">M435+M436</f>
        <v>153</v>
      </c>
      <c r="N434" s="359">
        <f t="shared" si="437"/>
        <v>153</v>
      </c>
      <c r="O434" s="359">
        <f t="shared" si="378"/>
        <v>0</v>
      </c>
      <c r="P434" s="359">
        <f t="shared" ref="P434" si="438">P435+P436</f>
        <v>153</v>
      </c>
    </row>
    <row r="435" spans="2:16">
      <c r="B435" s="365" t="s">
        <v>354</v>
      </c>
      <c r="C435" s="255" t="s">
        <v>354</v>
      </c>
      <c r="D435" s="258" t="s">
        <v>17</v>
      </c>
      <c r="E435" s="359">
        <v>95</v>
      </c>
      <c r="F435" s="359">
        <f t="shared" si="375"/>
        <v>0</v>
      </c>
      <c r="G435" s="359">
        <v>95</v>
      </c>
      <c r="H435" s="359">
        <v>95</v>
      </c>
      <c r="I435" s="359">
        <f t="shared" si="376"/>
        <v>0</v>
      </c>
      <c r="J435" s="359">
        <v>95</v>
      </c>
      <c r="K435" s="359">
        <v>95</v>
      </c>
      <c r="L435" s="359">
        <f t="shared" si="377"/>
        <v>0</v>
      </c>
      <c r="M435" s="359">
        <v>95</v>
      </c>
      <c r="N435" s="359">
        <v>95</v>
      </c>
      <c r="O435" s="359">
        <f t="shared" si="378"/>
        <v>0</v>
      </c>
      <c r="P435" s="359">
        <v>95</v>
      </c>
    </row>
    <row r="436" spans="2:16">
      <c r="B436" s="365" t="s">
        <v>354</v>
      </c>
      <c r="C436" s="255" t="s">
        <v>354</v>
      </c>
      <c r="D436" s="258" t="s">
        <v>18</v>
      </c>
      <c r="E436" s="359">
        <v>58</v>
      </c>
      <c r="F436" s="359">
        <f t="shared" si="375"/>
        <v>0</v>
      </c>
      <c r="G436" s="359">
        <v>58</v>
      </c>
      <c r="H436" s="359">
        <v>58</v>
      </c>
      <c r="I436" s="359">
        <f t="shared" si="376"/>
        <v>0</v>
      </c>
      <c r="J436" s="359">
        <v>58</v>
      </c>
      <c r="K436" s="359">
        <v>58</v>
      </c>
      <c r="L436" s="359">
        <f t="shared" si="377"/>
        <v>0</v>
      </c>
      <c r="M436" s="359">
        <v>58</v>
      </c>
      <c r="N436" s="359">
        <v>58</v>
      </c>
      <c r="O436" s="359">
        <f t="shared" si="378"/>
        <v>0</v>
      </c>
      <c r="P436" s="359">
        <v>58</v>
      </c>
    </row>
    <row r="437" spans="2:16" ht="42.75">
      <c r="B437" s="255" t="s">
        <v>633</v>
      </c>
      <c r="C437" s="255" t="s">
        <v>668</v>
      </c>
      <c r="D437" s="256" t="s">
        <v>470</v>
      </c>
      <c r="E437" s="257">
        <v>250</v>
      </c>
      <c r="F437" s="257">
        <f t="shared" si="375"/>
        <v>0</v>
      </c>
      <c r="G437" s="257">
        <v>250</v>
      </c>
      <c r="H437" s="257">
        <v>250</v>
      </c>
      <c r="I437" s="257">
        <f t="shared" si="376"/>
        <v>0</v>
      </c>
      <c r="J437" s="257">
        <v>250</v>
      </c>
      <c r="K437" s="257">
        <v>250</v>
      </c>
      <c r="L437" s="257">
        <f t="shared" si="377"/>
        <v>0</v>
      </c>
      <c r="M437" s="257">
        <v>250</v>
      </c>
      <c r="N437" s="257">
        <v>250</v>
      </c>
      <c r="O437" s="257">
        <f t="shared" si="378"/>
        <v>0</v>
      </c>
      <c r="P437" s="257">
        <v>250</v>
      </c>
    </row>
    <row r="438" spans="2:16">
      <c r="B438" s="365" t="s">
        <v>354</v>
      </c>
      <c r="C438" s="255" t="s">
        <v>354</v>
      </c>
      <c r="D438" s="258" t="s">
        <v>16</v>
      </c>
      <c r="E438" s="359">
        <f t="shared" ref="E438" si="439">E439+E440</f>
        <v>44</v>
      </c>
      <c r="F438" s="359">
        <f t="shared" si="375"/>
        <v>0</v>
      </c>
      <c r="G438" s="359">
        <f t="shared" ref="G438:H438" si="440">G439+G440</f>
        <v>44</v>
      </c>
      <c r="H438" s="359">
        <f t="shared" si="440"/>
        <v>44</v>
      </c>
      <c r="I438" s="359">
        <f t="shared" si="376"/>
        <v>0</v>
      </c>
      <c r="J438" s="359">
        <f t="shared" ref="J438:K438" si="441">J439+J440</f>
        <v>44</v>
      </c>
      <c r="K438" s="359">
        <f t="shared" si="441"/>
        <v>44</v>
      </c>
      <c r="L438" s="359">
        <f t="shared" si="377"/>
        <v>0</v>
      </c>
      <c r="M438" s="359">
        <f t="shared" ref="M438:N438" si="442">M439+M440</f>
        <v>44</v>
      </c>
      <c r="N438" s="359">
        <f t="shared" si="442"/>
        <v>44</v>
      </c>
      <c r="O438" s="359">
        <f t="shared" si="378"/>
        <v>0</v>
      </c>
      <c r="P438" s="359">
        <f t="shared" ref="P438" si="443">P439+P440</f>
        <v>44</v>
      </c>
    </row>
    <row r="439" spans="2:16">
      <c r="B439" s="365" t="s">
        <v>354</v>
      </c>
      <c r="C439" s="255" t="s">
        <v>354</v>
      </c>
      <c r="D439" s="258" t="s">
        <v>17</v>
      </c>
      <c r="E439" s="359">
        <v>39</v>
      </c>
      <c r="F439" s="359">
        <f t="shared" si="375"/>
        <v>0</v>
      </c>
      <c r="G439" s="359">
        <v>39</v>
      </c>
      <c r="H439" s="359">
        <v>39</v>
      </c>
      <c r="I439" s="359">
        <f t="shared" si="376"/>
        <v>0</v>
      </c>
      <c r="J439" s="359">
        <v>39</v>
      </c>
      <c r="K439" s="359">
        <v>39</v>
      </c>
      <c r="L439" s="359">
        <f t="shared" si="377"/>
        <v>0</v>
      </c>
      <c r="M439" s="359">
        <v>39</v>
      </c>
      <c r="N439" s="359">
        <v>39</v>
      </c>
      <c r="O439" s="359">
        <f t="shared" si="378"/>
        <v>0</v>
      </c>
      <c r="P439" s="359">
        <v>39</v>
      </c>
    </row>
    <row r="440" spans="2:16">
      <c r="B440" s="365" t="s">
        <v>354</v>
      </c>
      <c r="C440" s="255" t="s">
        <v>354</v>
      </c>
      <c r="D440" s="258" t="s">
        <v>18</v>
      </c>
      <c r="E440" s="359">
        <v>5</v>
      </c>
      <c r="F440" s="359">
        <f t="shared" si="375"/>
        <v>0</v>
      </c>
      <c r="G440" s="359">
        <v>5</v>
      </c>
      <c r="H440" s="359">
        <v>5</v>
      </c>
      <c r="I440" s="359">
        <f t="shared" si="376"/>
        <v>0</v>
      </c>
      <c r="J440" s="359">
        <v>5</v>
      </c>
      <c r="K440" s="359">
        <v>5</v>
      </c>
      <c r="L440" s="359">
        <f t="shared" si="377"/>
        <v>0</v>
      </c>
      <c r="M440" s="359">
        <v>5</v>
      </c>
      <c r="N440" s="359">
        <v>5</v>
      </c>
      <c r="O440" s="359">
        <f t="shared" si="378"/>
        <v>0</v>
      </c>
      <c r="P440" s="359">
        <v>5</v>
      </c>
    </row>
    <row r="441" spans="2:16" ht="42.75">
      <c r="B441" s="255" t="s">
        <v>634</v>
      </c>
      <c r="C441" s="255" t="s">
        <v>669</v>
      </c>
      <c r="D441" s="256" t="s">
        <v>471</v>
      </c>
      <c r="E441" s="257">
        <v>300</v>
      </c>
      <c r="F441" s="257">
        <f t="shared" si="375"/>
        <v>10</v>
      </c>
      <c r="G441" s="257">
        <f>300+10</f>
        <v>310</v>
      </c>
      <c r="H441" s="257">
        <v>300</v>
      </c>
      <c r="I441" s="257">
        <f t="shared" si="376"/>
        <v>0</v>
      </c>
      <c r="J441" s="257">
        <v>300</v>
      </c>
      <c r="K441" s="257">
        <v>300</v>
      </c>
      <c r="L441" s="257">
        <f t="shared" si="377"/>
        <v>0</v>
      </c>
      <c r="M441" s="257">
        <v>300</v>
      </c>
      <c r="N441" s="257">
        <v>300</v>
      </c>
      <c r="O441" s="257">
        <f t="shared" si="378"/>
        <v>0</v>
      </c>
      <c r="P441" s="257">
        <v>300</v>
      </c>
    </row>
    <row r="442" spans="2:16">
      <c r="B442" s="365" t="s">
        <v>354</v>
      </c>
      <c r="C442" s="255" t="s">
        <v>354</v>
      </c>
      <c r="D442" s="258" t="s">
        <v>16</v>
      </c>
      <c r="E442" s="359">
        <f t="shared" ref="E442" si="444">E443+E444</f>
        <v>42</v>
      </c>
      <c r="F442" s="359">
        <f t="shared" si="375"/>
        <v>0</v>
      </c>
      <c r="G442" s="359">
        <f t="shared" ref="G442:H442" si="445">G443+G444</f>
        <v>42</v>
      </c>
      <c r="H442" s="359">
        <f t="shared" si="445"/>
        <v>42</v>
      </c>
      <c r="I442" s="359">
        <f t="shared" si="376"/>
        <v>0</v>
      </c>
      <c r="J442" s="359">
        <f t="shared" ref="J442:K442" si="446">J443+J444</f>
        <v>42</v>
      </c>
      <c r="K442" s="359">
        <f t="shared" si="446"/>
        <v>42</v>
      </c>
      <c r="L442" s="359">
        <f t="shared" si="377"/>
        <v>0</v>
      </c>
      <c r="M442" s="359">
        <f t="shared" ref="M442:N442" si="447">M443+M444</f>
        <v>42</v>
      </c>
      <c r="N442" s="359">
        <f t="shared" si="447"/>
        <v>42</v>
      </c>
      <c r="O442" s="359">
        <f t="shared" si="378"/>
        <v>0</v>
      </c>
      <c r="P442" s="359">
        <f t="shared" ref="P442" si="448">P443+P444</f>
        <v>42</v>
      </c>
    </row>
    <row r="443" spans="2:16">
      <c r="B443" s="365" t="s">
        <v>354</v>
      </c>
      <c r="C443" s="255" t="s">
        <v>354</v>
      </c>
      <c r="D443" s="258" t="s">
        <v>17</v>
      </c>
      <c r="E443" s="359">
        <v>33</v>
      </c>
      <c r="F443" s="359">
        <f t="shared" si="375"/>
        <v>0</v>
      </c>
      <c r="G443" s="359">
        <v>33</v>
      </c>
      <c r="H443" s="359">
        <v>33</v>
      </c>
      <c r="I443" s="359">
        <f t="shared" si="376"/>
        <v>0</v>
      </c>
      <c r="J443" s="359">
        <v>33</v>
      </c>
      <c r="K443" s="359">
        <v>33</v>
      </c>
      <c r="L443" s="359">
        <f t="shared" si="377"/>
        <v>0</v>
      </c>
      <c r="M443" s="359">
        <v>33</v>
      </c>
      <c r="N443" s="359">
        <v>33</v>
      </c>
      <c r="O443" s="359">
        <f t="shared" si="378"/>
        <v>0</v>
      </c>
      <c r="P443" s="359">
        <v>33</v>
      </c>
    </row>
    <row r="444" spans="2:16">
      <c r="B444" s="365" t="s">
        <v>354</v>
      </c>
      <c r="C444" s="255" t="s">
        <v>354</v>
      </c>
      <c r="D444" s="258" t="s">
        <v>18</v>
      </c>
      <c r="E444" s="359">
        <v>9</v>
      </c>
      <c r="F444" s="359">
        <f t="shared" si="375"/>
        <v>0</v>
      </c>
      <c r="G444" s="359">
        <v>9</v>
      </c>
      <c r="H444" s="359">
        <v>9</v>
      </c>
      <c r="I444" s="359">
        <f t="shared" si="376"/>
        <v>0</v>
      </c>
      <c r="J444" s="359">
        <v>9</v>
      </c>
      <c r="K444" s="359">
        <v>9</v>
      </c>
      <c r="L444" s="359">
        <f t="shared" si="377"/>
        <v>0</v>
      </c>
      <c r="M444" s="359">
        <v>9</v>
      </c>
      <c r="N444" s="359">
        <v>9</v>
      </c>
      <c r="O444" s="359">
        <f t="shared" si="378"/>
        <v>0</v>
      </c>
      <c r="P444" s="359">
        <v>9</v>
      </c>
    </row>
    <row r="445" spans="2:16" ht="42.75">
      <c r="B445" s="255" t="s">
        <v>635</v>
      </c>
      <c r="C445" s="255" t="s">
        <v>670</v>
      </c>
      <c r="D445" s="256" t="s">
        <v>472</v>
      </c>
      <c r="E445" s="257">
        <v>950</v>
      </c>
      <c r="F445" s="257">
        <f t="shared" si="375"/>
        <v>0</v>
      </c>
      <c r="G445" s="257">
        <v>950</v>
      </c>
      <c r="H445" s="257">
        <v>950</v>
      </c>
      <c r="I445" s="257">
        <f t="shared" si="376"/>
        <v>0</v>
      </c>
      <c r="J445" s="257">
        <v>950</v>
      </c>
      <c r="K445" s="257">
        <v>950</v>
      </c>
      <c r="L445" s="257">
        <f t="shared" si="377"/>
        <v>0</v>
      </c>
      <c r="M445" s="257">
        <v>950</v>
      </c>
      <c r="N445" s="257">
        <v>950</v>
      </c>
      <c r="O445" s="257">
        <f t="shared" si="378"/>
        <v>0</v>
      </c>
      <c r="P445" s="257">
        <v>950</v>
      </c>
    </row>
    <row r="446" spans="2:16">
      <c r="B446" s="365" t="s">
        <v>354</v>
      </c>
      <c r="C446" s="255" t="s">
        <v>354</v>
      </c>
      <c r="D446" s="258" t="s">
        <v>16</v>
      </c>
      <c r="E446" s="359">
        <f t="shared" ref="E446" si="449">E447+E448</f>
        <v>260</v>
      </c>
      <c r="F446" s="359">
        <f t="shared" si="375"/>
        <v>0</v>
      </c>
      <c r="G446" s="359">
        <f t="shared" ref="G446:H446" si="450">G447+G448</f>
        <v>260</v>
      </c>
      <c r="H446" s="359">
        <f t="shared" si="450"/>
        <v>260</v>
      </c>
      <c r="I446" s="359">
        <f t="shared" si="376"/>
        <v>0</v>
      </c>
      <c r="J446" s="359">
        <f t="shared" ref="J446:K446" si="451">J447+J448</f>
        <v>260</v>
      </c>
      <c r="K446" s="359">
        <f t="shared" si="451"/>
        <v>260</v>
      </c>
      <c r="L446" s="359">
        <f t="shared" si="377"/>
        <v>0</v>
      </c>
      <c r="M446" s="359">
        <f t="shared" ref="M446:N446" si="452">M447+M448</f>
        <v>260</v>
      </c>
      <c r="N446" s="359">
        <f t="shared" si="452"/>
        <v>260</v>
      </c>
      <c r="O446" s="359">
        <f t="shared" si="378"/>
        <v>0</v>
      </c>
      <c r="P446" s="359">
        <f t="shared" ref="P446" si="453">P447+P448</f>
        <v>260</v>
      </c>
    </row>
    <row r="447" spans="2:16">
      <c r="B447" s="365" t="s">
        <v>354</v>
      </c>
      <c r="C447" s="255" t="s">
        <v>354</v>
      </c>
      <c r="D447" s="258" t="s">
        <v>17</v>
      </c>
      <c r="E447" s="359">
        <v>223</v>
      </c>
      <c r="F447" s="359">
        <f t="shared" si="375"/>
        <v>0</v>
      </c>
      <c r="G447" s="359">
        <v>223</v>
      </c>
      <c r="H447" s="359">
        <v>223</v>
      </c>
      <c r="I447" s="359">
        <f t="shared" si="376"/>
        <v>0</v>
      </c>
      <c r="J447" s="359">
        <v>223</v>
      </c>
      <c r="K447" s="359">
        <v>223</v>
      </c>
      <c r="L447" s="359">
        <f t="shared" si="377"/>
        <v>0</v>
      </c>
      <c r="M447" s="359">
        <v>223</v>
      </c>
      <c r="N447" s="359">
        <v>223</v>
      </c>
      <c r="O447" s="359">
        <f t="shared" si="378"/>
        <v>0</v>
      </c>
      <c r="P447" s="359">
        <v>223</v>
      </c>
    </row>
    <row r="448" spans="2:16">
      <c r="B448" s="365" t="s">
        <v>354</v>
      </c>
      <c r="C448" s="255" t="s">
        <v>354</v>
      </c>
      <c r="D448" s="258" t="s">
        <v>18</v>
      </c>
      <c r="E448" s="359">
        <v>37</v>
      </c>
      <c r="F448" s="359">
        <f t="shared" si="375"/>
        <v>0</v>
      </c>
      <c r="G448" s="359">
        <v>37</v>
      </c>
      <c r="H448" s="359">
        <v>37</v>
      </c>
      <c r="I448" s="359">
        <f t="shared" si="376"/>
        <v>0</v>
      </c>
      <c r="J448" s="359">
        <v>37</v>
      </c>
      <c r="K448" s="359">
        <v>37</v>
      </c>
      <c r="L448" s="359">
        <f t="shared" si="377"/>
        <v>0</v>
      </c>
      <c r="M448" s="359">
        <v>37</v>
      </c>
      <c r="N448" s="359">
        <v>37</v>
      </c>
      <c r="O448" s="359">
        <f t="shared" si="378"/>
        <v>0</v>
      </c>
      <c r="P448" s="359">
        <v>37</v>
      </c>
    </row>
    <row r="449" spans="2:16" ht="28.5">
      <c r="B449" s="255" t="s">
        <v>636</v>
      </c>
      <c r="C449" s="255" t="s">
        <v>671</v>
      </c>
      <c r="D449" s="256" t="s">
        <v>473</v>
      </c>
      <c r="E449" s="257">
        <v>50</v>
      </c>
      <c r="F449" s="257">
        <f t="shared" si="375"/>
        <v>0</v>
      </c>
      <c r="G449" s="257">
        <v>50</v>
      </c>
      <c r="H449" s="257">
        <v>50</v>
      </c>
      <c r="I449" s="257">
        <f t="shared" si="376"/>
        <v>0</v>
      </c>
      <c r="J449" s="257">
        <v>50</v>
      </c>
      <c r="K449" s="257">
        <v>50</v>
      </c>
      <c r="L449" s="257">
        <f t="shared" si="377"/>
        <v>0</v>
      </c>
      <c r="M449" s="257">
        <v>50</v>
      </c>
      <c r="N449" s="257">
        <v>50</v>
      </c>
      <c r="O449" s="257">
        <f t="shared" si="378"/>
        <v>0</v>
      </c>
      <c r="P449" s="257">
        <v>50</v>
      </c>
    </row>
    <row r="450" spans="2:16">
      <c r="B450" s="365" t="s">
        <v>354</v>
      </c>
      <c r="C450" s="255" t="s">
        <v>354</v>
      </c>
      <c r="D450" s="258" t="s">
        <v>16</v>
      </c>
      <c r="E450" s="359">
        <f t="shared" ref="E450" si="454">E451+E452</f>
        <v>15</v>
      </c>
      <c r="F450" s="359">
        <f t="shared" si="375"/>
        <v>0</v>
      </c>
      <c r="G450" s="359">
        <f t="shared" ref="G450:H450" si="455">G451+G452</f>
        <v>15</v>
      </c>
      <c r="H450" s="359">
        <f t="shared" si="455"/>
        <v>15</v>
      </c>
      <c r="I450" s="359">
        <f t="shared" si="376"/>
        <v>0</v>
      </c>
      <c r="J450" s="359">
        <f t="shared" ref="J450:K450" si="456">J451+J452</f>
        <v>15</v>
      </c>
      <c r="K450" s="359">
        <f t="shared" si="456"/>
        <v>15</v>
      </c>
      <c r="L450" s="359">
        <f t="shared" si="377"/>
        <v>0</v>
      </c>
      <c r="M450" s="359">
        <f t="shared" ref="M450:N450" si="457">M451+M452</f>
        <v>15</v>
      </c>
      <c r="N450" s="359">
        <f t="shared" si="457"/>
        <v>15</v>
      </c>
      <c r="O450" s="359">
        <f t="shared" si="378"/>
        <v>0</v>
      </c>
      <c r="P450" s="359">
        <f t="shared" ref="P450" si="458">P451+P452</f>
        <v>15</v>
      </c>
    </row>
    <row r="451" spans="2:16">
      <c r="B451" s="365" t="s">
        <v>354</v>
      </c>
      <c r="C451" s="255" t="s">
        <v>354</v>
      </c>
      <c r="D451" s="258" t="s">
        <v>17</v>
      </c>
      <c r="E451" s="359">
        <v>10</v>
      </c>
      <c r="F451" s="359">
        <f t="shared" si="375"/>
        <v>0</v>
      </c>
      <c r="G451" s="359">
        <v>10</v>
      </c>
      <c r="H451" s="359">
        <v>10</v>
      </c>
      <c r="I451" s="359">
        <f t="shared" si="376"/>
        <v>0</v>
      </c>
      <c r="J451" s="359">
        <v>10</v>
      </c>
      <c r="K451" s="359">
        <v>10</v>
      </c>
      <c r="L451" s="359">
        <f t="shared" si="377"/>
        <v>0</v>
      </c>
      <c r="M451" s="359">
        <v>10</v>
      </c>
      <c r="N451" s="359">
        <v>10</v>
      </c>
      <c r="O451" s="359">
        <f t="shared" si="378"/>
        <v>0</v>
      </c>
      <c r="P451" s="359">
        <v>10</v>
      </c>
    </row>
    <row r="452" spans="2:16">
      <c r="B452" s="365" t="s">
        <v>354</v>
      </c>
      <c r="C452" s="255" t="s">
        <v>354</v>
      </c>
      <c r="D452" s="258" t="s">
        <v>18</v>
      </c>
      <c r="E452" s="359">
        <v>5</v>
      </c>
      <c r="F452" s="359">
        <f t="shared" si="375"/>
        <v>0</v>
      </c>
      <c r="G452" s="359">
        <v>5</v>
      </c>
      <c r="H452" s="359">
        <v>5</v>
      </c>
      <c r="I452" s="359">
        <f t="shared" si="376"/>
        <v>0</v>
      </c>
      <c r="J452" s="359">
        <v>5</v>
      </c>
      <c r="K452" s="359">
        <v>5</v>
      </c>
      <c r="L452" s="359">
        <f t="shared" si="377"/>
        <v>0</v>
      </c>
      <c r="M452" s="359">
        <v>5</v>
      </c>
      <c r="N452" s="359">
        <v>5</v>
      </c>
      <c r="O452" s="359">
        <f t="shared" si="378"/>
        <v>0</v>
      </c>
      <c r="P452" s="359">
        <v>5</v>
      </c>
    </row>
    <row r="453" spans="2:16" ht="42.75">
      <c r="B453" s="255" t="s">
        <v>637</v>
      </c>
      <c r="C453" s="255" t="s">
        <v>672</v>
      </c>
      <c r="D453" s="256" t="s">
        <v>474</v>
      </c>
      <c r="E453" s="257">
        <v>500</v>
      </c>
      <c r="F453" s="257">
        <f t="shared" ref="F453:F516" si="459">G453-E453</f>
        <v>0</v>
      </c>
      <c r="G453" s="257">
        <v>500</v>
      </c>
      <c r="H453" s="257">
        <v>500</v>
      </c>
      <c r="I453" s="257">
        <f t="shared" ref="I453:I516" si="460">J453-H453</f>
        <v>0</v>
      </c>
      <c r="J453" s="257">
        <v>500</v>
      </c>
      <c r="K453" s="257">
        <v>500</v>
      </c>
      <c r="L453" s="257">
        <f t="shared" ref="L453:L516" si="461">M453-K453</f>
        <v>0</v>
      </c>
      <c r="M453" s="257">
        <v>500</v>
      </c>
      <c r="N453" s="257">
        <v>500</v>
      </c>
      <c r="O453" s="257">
        <f t="shared" ref="O453:O516" si="462">P453-N453</f>
        <v>0</v>
      </c>
      <c r="P453" s="257">
        <v>500</v>
      </c>
    </row>
    <row r="454" spans="2:16">
      <c r="B454" s="365" t="s">
        <v>354</v>
      </c>
      <c r="C454" s="255" t="s">
        <v>354</v>
      </c>
      <c r="D454" s="258" t="s">
        <v>16</v>
      </c>
      <c r="E454" s="359">
        <f t="shared" ref="E454" si="463">E455+E456</f>
        <v>70</v>
      </c>
      <c r="F454" s="359">
        <f t="shared" si="459"/>
        <v>0</v>
      </c>
      <c r="G454" s="359">
        <f t="shared" ref="G454:H454" si="464">G455+G456</f>
        <v>70</v>
      </c>
      <c r="H454" s="359">
        <f t="shared" si="464"/>
        <v>70</v>
      </c>
      <c r="I454" s="359">
        <f t="shared" si="460"/>
        <v>0</v>
      </c>
      <c r="J454" s="359">
        <f t="shared" ref="J454:K454" si="465">J455+J456</f>
        <v>70</v>
      </c>
      <c r="K454" s="359">
        <f t="shared" si="465"/>
        <v>70</v>
      </c>
      <c r="L454" s="359">
        <f t="shared" si="461"/>
        <v>0</v>
      </c>
      <c r="M454" s="359">
        <f t="shared" ref="M454:N454" si="466">M455+M456</f>
        <v>70</v>
      </c>
      <c r="N454" s="359">
        <f t="shared" si="466"/>
        <v>70</v>
      </c>
      <c r="O454" s="359">
        <f t="shared" si="462"/>
        <v>0</v>
      </c>
      <c r="P454" s="359">
        <f t="shared" ref="P454" si="467">P455+P456</f>
        <v>70</v>
      </c>
    </row>
    <row r="455" spans="2:16">
      <c r="B455" s="365" t="s">
        <v>354</v>
      </c>
      <c r="C455" s="255" t="s">
        <v>354</v>
      </c>
      <c r="D455" s="258" t="s">
        <v>17</v>
      </c>
      <c r="E455" s="359">
        <v>54</v>
      </c>
      <c r="F455" s="359">
        <f t="shared" si="459"/>
        <v>0</v>
      </c>
      <c r="G455" s="359">
        <v>54</v>
      </c>
      <c r="H455" s="359">
        <v>54</v>
      </c>
      <c r="I455" s="359">
        <f t="shared" si="460"/>
        <v>0</v>
      </c>
      <c r="J455" s="359">
        <v>54</v>
      </c>
      <c r="K455" s="359">
        <v>54</v>
      </c>
      <c r="L455" s="359">
        <f t="shared" si="461"/>
        <v>0</v>
      </c>
      <c r="M455" s="359">
        <v>54</v>
      </c>
      <c r="N455" s="359">
        <v>54</v>
      </c>
      <c r="O455" s="359">
        <f t="shared" si="462"/>
        <v>0</v>
      </c>
      <c r="P455" s="359">
        <v>54</v>
      </c>
    </row>
    <row r="456" spans="2:16">
      <c r="B456" s="365" t="s">
        <v>354</v>
      </c>
      <c r="C456" s="255" t="s">
        <v>354</v>
      </c>
      <c r="D456" s="258" t="s">
        <v>18</v>
      </c>
      <c r="E456" s="359">
        <v>16</v>
      </c>
      <c r="F456" s="359">
        <f t="shared" si="459"/>
        <v>0</v>
      </c>
      <c r="G456" s="359">
        <v>16</v>
      </c>
      <c r="H456" s="359">
        <v>16</v>
      </c>
      <c r="I456" s="359">
        <f t="shared" si="460"/>
        <v>0</v>
      </c>
      <c r="J456" s="359">
        <v>16</v>
      </c>
      <c r="K456" s="359">
        <v>16</v>
      </c>
      <c r="L456" s="359">
        <f t="shared" si="461"/>
        <v>0</v>
      </c>
      <c r="M456" s="359">
        <v>16</v>
      </c>
      <c r="N456" s="359">
        <v>16</v>
      </c>
      <c r="O456" s="359">
        <f t="shared" si="462"/>
        <v>0</v>
      </c>
      <c r="P456" s="359">
        <v>16</v>
      </c>
    </row>
    <row r="457" spans="2:16" ht="42.75">
      <c r="B457" s="255" t="s">
        <v>638</v>
      </c>
      <c r="C457" s="255" t="s">
        <v>689</v>
      </c>
      <c r="D457" s="256" t="s">
        <v>475</v>
      </c>
      <c r="E457" s="257">
        <v>670</v>
      </c>
      <c r="F457" s="257">
        <f t="shared" si="459"/>
        <v>23</v>
      </c>
      <c r="G457" s="257">
        <f>670+23</f>
        <v>693</v>
      </c>
      <c r="H457" s="257">
        <v>670</v>
      </c>
      <c r="I457" s="257">
        <f t="shared" si="460"/>
        <v>0</v>
      </c>
      <c r="J457" s="257">
        <v>670</v>
      </c>
      <c r="K457" s="257">
        <v>670</v>
      </c>
      <c r="L457" s="257">
        <f t="shared" si="461"/>
        <v>0</v>
      </c>
      <c r="M457" s="257">
        <v>670</v>
      </c>
      <c r="N457" s="257">
        <v>670</v>
      </c>
      <c r="O457" s="257">
        <f t="shared" si="462"/>
        <v>0</v>
      </c>
      <c r="P457" s="257">
        <v>670</v>
      </c>
    </row>
    <row r="458" spans="2:16">
      <c r="B458" s="365" t="s">
        <v>354</v>
      </c>
      <c r="C458" s="255" t="s">
        <v>354</v>
      </c>
      <c r="D458" s="258" t="s">
        <v>16</v>
      </c>
      <c r="E458" s="359">
        <f t="shared" ref="E458" si="468">E459+E460</f>
        <v>87</v>
      </c>
      <c r="F458" s="359">
        <f t="shared" si="459"/>
        <v>0</v>
      </c>
      <c r="G458" s="359">
        <f t="shared" ref="G458:H458" si="469">G459+G460</f>
        <v>87</v>
      </c>
      <c r="H458" s="359">
        <f t="shared" si="469"/>
        <v>87</v>
      </c>
      <c r="I458" s="359">
        <f t="shared" si="460"/>
        <v>0</v>
      </c>
      <c r="J458" s="359">
        <f t="shared" ref="J458:K458" si="470">J459+J460</f>
        <v>87</v>
      </c>
      <c r="K458" s="359">
        <f t="shared" si="470"/>
        <v>87</v>
      </c>
      <c r="L458" s="359">
        <f t="shared" si="461"/>
        <v>0</v>
      </c>
      <c r="M458" s="359">
        <f t="shared" ref="M458:N458" si="471">M459+M460</f>
        <v>87</v>
      </c>
      <c r="N458" s="359">
        <f t="shared" si="471"/>
        <v>87</v>
      </c>
      <c r="O458" s="359">
        <f t="shared" si="462"/>
        <v>0</v>
      </c>
      <c r="P458" s="359">
        <f t="shared" ref="P458" si="472">P459+P460</f>
        <v>87</v>
      </c>
    </row>
    <row r="459" spans="2:16">
      <c r="B459" s="365" t="s">
        <v>354</v>
      </c>
      <c r="C459" s="255" t="s">
        <v>354</v>
      </c>
      <c r="D459" s="258" t="s">
        <v>17</v>
      </c>
      <c r="E459" s="359">
        <v>56</v>
      </c>
      <c r="F459" s="359">
        <f t="shared" si="459"/>
        <v>0</v>
      </c>
      <c r="G459" s="359">
        <v>56</v>
      </c>
      <c r="H459" s="359">
        <v>56</v>
      </c>
      <c r="I459" s="359">
        <f t="shared" si="460"/>
        <v>0</v>
      </c>
      <c r="J459" s="359">
        <v>56</v>
      </c>
      <c r="K459" s="359">
        <v>56</v>
      </c>
      <c r="L459" s="359">
        <f t="shared" si="461"/>
        <v>0</v>
      </c>
      <c r="M459" s="359">
        <v>56</v>
      </c>
      <c r="N459" s="359">
        <v>56</v>
      </c>
      <c r="O459" s="359">
        <f t="shared" si="462"/>
        <v>0</v>
      </c>
      <c r="P459" s="359">
        <v>56</v>
      </c>
    </row>
    <row r="460" spans="2:16">
      <c r="B460" s="365" t="s">
        <v>354</v>
      </c>
      <c r="C460" s="255" t="s">
        <v>354</v>
      </c>
      <c r="D460" s="258" t="s">
        <v>18</v>
      </c>
      <c r="E460" s="359">
        <v>31</v>
      </c>
      <c r="F460" s="359">
        <f t="shared" si="459"/>
        <v>0</v>
      </c>
      <c r="G460" s="359">
        <v>31</v>
      </c>
      <c r="H460" s="359">
        <v>31</v>
      </c>
      <c r="I460" s="359">
        <f t="shared" si="460"/>
        <v>0</v>
      </c>
      <c r="J460" s="359">
        <v>31</v>
      </c>
      <c r="K460" s="359">
        <v>31</v>
      </c>
      <c r="L460" s="359">
        <f t="shared" si="461"/>
        <v>0</v>
      </c>
      <c r="M460" s="359">
        <v>31</v>
      </c>
      <c r="N460" s="359">
        <v>31</v>
      </c>
      <c r="O460" s="359">
        <f t="shared" si="462"/>
        <v>0</v>
      </c>
      <c r="P460" s="359">
        <v>31</v>
      </c>
    </row>
    <row r="461" spans="2:16" ht="42.75">
      <c r="B461" s="255" t="s">
        <v>639</v>
      </c>
      <c r="C461" s="255" t="s">
        <v>673</v>
      </c>
      <c r="D461" s="256" t="s">
        <v>476</v>
      </c>
      <c r="E461" s="257">
        <v>450</v>
      </c>
      <c r="F461" s="257">
        <f t="shared" si="459"/>
        <v>0</v>
      </c>
      <c r="G461" s="257">
        <v>450</v>
      </c>
      <c r="H461" s="257">
        <v>450</v>
      </c>
      <c r="I461" s="257">
        <f t="shared" si="460"/>
        <v>0</v>
      </c>
      <c r="J461" s="257">
        <v>450</v>
      </c>
      <c r="K461" s="257">
        <v>450</v>
      </c>
      <c r="L461" s="257">
        <f t="shared" si="461"/>
        <v>0</v>
      </c>
      <c r="M461" s="257">
        <v>450</v>
      </c>
      <c r="N461" s="257">
        <v>450</v>
      </c>
      <c r="O461" s="257">
        <f t="shared" si="462"/>
        <v>0</v>
      </c>
      <c r="P461" s="257">
        <v>450</v>
      </c>
    </row>
    <row r="462" spans="2:16">
      <c r="B462" s="365" t="s">
        <v>354</v>
      </c>
      <c r="C462" s="255" t="s">
        <v>354</v>
      </c>
      <c r="D462" s="258" t="s">
        <v>16</v>
      </c>
      <c r="E462" s="359">
        <f t="shared" ref="E462" si="473">E463+E464</f>
        <v>52</v>
      </c>
      <c r="F462" s="359">
        <f t="shared" si="459"/>
        <v>0</v>
      </c>
      <c r="G462" s="359">
        <f t="shared" ref="G462:H462" si="474">G463+G464</f>
        <v>52</v>
      </c>
      <c r="H462" s="359">
        <f t="shared" si="474"/>
        <v>52</v>
      </c>
      <c r="I462" s="359">
        <f t="shared" si="460"/>
        <v>0</v>
      </c>
      <c r="J462" s="359">
        <f t="shared" ref="J462:K462" si="475">J463+J464</f>
        <v>52</v>
      </c>
      <c r="K462" s="359">
        <f t="shared" si="475"/>
        <v>52</v>
      </c>
      <c r="L462" s="359">
        <f t="shared" si="461"/>
        <v>0</v>
      </c>
      <c r="M462" s="359">
        <f t="shared" ref="M462:N462" si="476">M463+M464</f>
        <v>52</v>
      </c>
      <c r="N462" s="359">
        <f t="shared" si="476"/>
        <v>52</v>
      </c>
      <c r="O462" s="359">
        <f t="shared" si="462"/>
        <v>0</v>
      </c>
      <c r="P462" s="359">
        <f t="shared" ref="P462" si="477">P463+P464</f>
        <v>52</v>
      </c>
    </row>
    <row r="463" spans="2:16">
      <c r="B463" s="365" t="s">
        <v>354</v>
      </c>
      <c r="C463" s="255" t="s">
        <v>354</v>
      </c>
      <c r="D463" s="258" t="s">
        <v>17</v>
      </c>
      <c r="E463" s="359">
        <v>37</v>
      </c>
      <c r="F463" s="359">
        <f t="shared" si="459"/>
        <v>0</v>
      </c>
      <c r="G463" s="359">
        <v>37</v>
      </c>
      <c r="H463" s="359">
        <v>37</v>
      </c>
      <c r="I463" s="359">
        <f t="shared" si="460"/>
        <v>0</v>
      </c>
      <c r="J463" s="359">
        <v>37</v>
      </c>
      <c r="K463" s="359">
        <v>37</v>
      </c>
      <c r="L463" s="359">
        <f t="shared" si="461"/>
        <v>0</v>
      </c>
      <c r="M463" s="359">
        <v>37</v>
      </c>
      <c r="N463" s="359">
        <v>37</v>
      </c>
      <c r="O463" s="359">
        <f t="shared" si="462"/>
        <v>0</v>
      </c>
      <c r="P463" s="359">
        <v>37</v>
      </c>
    </row>
    <row r="464" spans="2:16">
      <c r="B464" s="365" t="s">
        <v>354</v>
      </c>
      <c r="C464" s="255" t="s">
        <v>354</v>
      </c>
      <c r="D464" s="258" t="s">
        <v>18</v>
      </c>
      <c r="E464" s="359">
        <v>15</v>
      </c>
      <c r="F464" s="359">
        <f t="shared" si="459"/>
        <v>0</v>
      </c>
      <c r="G464" s="359">
        <v>15</v>
      </c>
      <c r="H464" s="359">
        <v>15</v>
      </c>
      <c r="I464" s="359">
        <f t="shared" si="460"/>
        <v>0</v>
      </c>
      <c r="J464" s="359">
        <v>15</v>
      </c>
      <c r="K464" s="359">
        <v>15</v>
      </c>
      <c r="L464" s="359">
        <f t="shared" si="461"/>
        <v>0</v>
      </c>
      <c r="M464" s="359">
        <v>15</v>
      </c>
      <c r="N464" s="359">
        <v>15</v>
      </c>
      <c r="O464" s="359">
        <f t="shared" si="462"/>
        <v>0</v>
      </c>
      <c r="P464" s="359">
        <v>15</v>
      </c>
    </row>
    <row r="465" spans="2:16" ht="42.75">
      <c r="B465" s="255" t="s">
        <v>640</v>
      </c>
      <c r="C465" s="255" t="s">
        <v>674</v>
      </c>
      <c r="D465" s="256" t="s">
        <v>477</v>
      </c>
      <c r="E465" s="257">
        <v>160</v>
      </c>
      <c r="F465" s="257">
        <f t="shared" si="459"/>
        <v>0</v>
      </c>
      <c r="G465" s="257">
        <v>160</v>
      </c>
      <c r="H465" s="257">
        <v>160</v>
      </c>
      <c r="I465" s="257">
        <f t="shared" si="460"/>
        <v>0</v>
      </c>
      <c r="J465" s="257">
        <v>160</v>
      </c>
      <c r="K465" s="257">
        <v>160</v>
      </c>
      <c r="L465" s="257">
        <f t="shared" si="461"/>
        <v>0</v>
      </c>
      <c r="M465" s="257">
        <v>160</v>
      </c>
      <c r="N465" s="257">
        <v>160</v>
      </c>
      <c r="O465" s="257">
        <f t="shared" si="462"/>
        <v>0</v>
      </c>
      <c r="P465" s="257">
        <v>160</v>
      </c>
    </row>
    <row r="466" spans="2:16">
      <c r="B466" s="365" t="s">
        <v>354</v>
      </c>
      <c r="C466" s="255" t="s">
        <v>354</v>
      </c>
      <c r="D466" s="258" t="s">
        <v>16</v>
      </c>
      <c r="E466" s="359">
        <f t="shared" ref="E466" si="478">E467+E468</f>
        <v>42</v>
      </c>
      <c r="F466" s="359">
        <f t="shared" si="459"/>
        <v>0</v>
      </c>
      <c r="G466" s="359">
        <f t="shared" ref="G466:H466" si="479">G467+G468</f>
        <v>42</v>
      </c>
      <c r="H466" s="359">
        <f t="shared" si="479"/>
        <v>42</v>
      </c>
      <c r="I466" s="359">
        <f t="shared" si="460"/>
        <v>0</v>
      </c>
      <c r="J466" s="359">
        <f t="shared" ref="J466:K466" si="480">J467+J468</f>
        <v>42</v>
      </c>
      <c r="K466" s="359">
        <f t="shared" si="480"/>
        <v>42</v>
      </c>
      <c r="L466" s="359">
        <f t="shared" si="461"/>
        <v>0</v>
      </c>
      <c r="M466" s="359">
        <f t="shared" ref="M466:N466" si="481">M467+M468</f>
        <v>42</v>
      </c>
      <c r="N466" s="359">
        <f t="shared" si="481"/>
        <v>42</v>
      </c>
      <c r="O466" s="359">
        <f t="shared" si="462"/>
        <v>0</v>
      </c>
      <c r="P466" s="359">
        <f t="shared" ref="P466" si="482">P467+P468</f>
        <v>42</v>
      </c>
    </row>
    <row r="467" spans="2:16">
      <c r="B467" s="365" t="s">
        <v>354</v>
      </c>
      <c r="C467" s="255" t="s">
        <v>354</v>
      </c>
      <c r="D467" s="258" t="s">
        <v>17</v>
      </c>
      <c r="E467" s="359">
        <v>38</v>
      </c>
      <c r="F467" s="359">
        <f t="shared" si="459"/>
        <v>0</v>
      </c>
      <c r="G467" s="359">
        <v>38</v>
      </c>
      <c r="H467" s="359">
        <v>38</v>
      </c>
      <c r="I467" s="359">
        <f t="shared" si="460"/>
        <v>0</v>
      </c>
      <c r="J467" s="359">
        <v>38</v>
      </c>
      <c r="K467" s="359">
        <v>38</v>
      </c>
      <c r="L467" s="359">
        <f t="shared" si="461"/>
        <v>0</v>
      </c>
      <c r="M467" s="359">
        <v>38</v>
      </c>
      <c r="N467" s="359">
        <v>38</v>
      </c>
      <c r="O467" s="359">
        <f t="shared" si="462"/>
        <v>0</v>
      </c>
      <c r="P467" s="359">
        <v>38</v>
      </c>
    </row>
    <row r="468" spans="2:16">
      <c r="B468" s="365" t="s">
        <v>354</v>
      </c>
      <c r="C468" s="255" t="s">
        <v>354</v>
      </c>
      <c r="D468" s="258" t="s">
        <v>18</v>
      </c>
      <c r="E468" s="359">
        <v>4</v>
      </c>
      <c r="F468" s="359">
        <f t="shared" si="459"/>
        <v>0</v>
      </c>
      <c r="G468" s="359">
        <v>4</v>
      </c>
      <c r="H468" s="359">
        <v>4</v>
      </c>
      <c r="I468" s="359">
        <f t="shared" si="460"/>
        <v>0</v>
      </c>
      <c r="J468" s="359">
        <v>4</v>
      </c>
      <c r="K468" s="359">
        <v>4</v>
      </c>
      <c r="L468" s="359">
        <f t="shared" si="461"/>
        <v>0</v>
      </c>
      <c r="M468" s="359">
        <v>4</v>
      </c>
      <c r="N468" s="359">
        <v>4</v>
      </c>
      <c r="O468" s="359">
        <f t="shared" si="462"/>
        <v>0</v>
      </c>
      <c r="P468" s="359">
        <v>4</v>
      </c>
    </row>
    <row r="469" spans="2:16" ht="28.5">
      <c r="B469" s="255" t="s">
        <v>641</v>
      </c>
      <c r="C469" s="255" t="s">
        <v>690</v>
      </c>
      <c r="D469" s="256" t="s">
        <v>478</v>
      </c>
      <c r="E469" s="257">
        <v>105</v>
      </c>
      <c r="F469" s="257">
        <f t="shared" si="459"/>
        <v>0</v>
      </c>
      <c r="G469" s="257">
        <v>105</v>
      </c>
      <c r="H469" s="257">
        <v>105</v>
      </c>
      <c r="I469" s="257">
        <f t="shared" si="460"/>
        <v>0</v>
      </c>
      <c r="J469" s="257">
        <v>105</v>
      </c>
      <c r="K469" s="257">
        <v>105</v>
      </c>
      <c r="L469" s="257">
        <f t="shared" si="461"/>
        <v>0</v>
      </c>
      <c r="M469" s="257">
        <v>105</v>
      </c>
      <c r="N469" s="257">
        <v>105</v>
      </c>
      <c r="O469" s="257">
        <f t="shared" si="462"/>
        <v>0</v>
      </c>
      <c r="P469" s="257">
        <v>105</v>
      </c>
    </row>
    <row r="470" spans="2:16">
      <c r="B470" s="365" t="s">
        <v>354</v>
      </c>
      <c r="C470" s="255" t="s">
        <v>354</v>
      </c>
      <c r="D470" s="258" t="s">
        <v>16</v>
      </c>
      <c r="E470" s="359">
        <f t="shared" ref="E470" si="483">E471+E472</f>
        <v>24</v>
      </c>
      <c r="F470" s="359">
        <f t="shared" si="459"/>
        <v>0</v>
      </c>
      <c r="G470" s="359">
        <f t="shared" ref="G470:H470" si="484">G471+G472</f>
        <v>24</v>
      </c>
      <c r="H470" s="359">
        <f t="shared" si="484"/>
        <v>24</v>
      </c>
      <c r="I470" s="359">
        <f t="shared" si="460"/>
        <v>0</v>
      </c>
      <c r="J470" s="359">
        <f t="shared" ref="J470:K470" si="485">J471+J472</f>
        <v>24</v>
      </c>
      <c r="K470" s="359">
        <f t="shared" si="485"/>
        <v>24</v>
      </c>
      <c r="L470" s="359">
        <f t="shared" si="461"/>
        <v>0</v>
      </c>
      <c r="M470" s="359">
        <f t="shared" ref="M470:N470" si="486">M471+M472</f>
        <v>24</v>
      </c>
      <c r="N470" s="359">
        <f t="shared" si="486"/>
        <v>24</v>
      </c>
      <c r="O470" s="359">
        <f t="shared" si="462"/>
        <v>0</v>
      </c>
      <c r="P470" s="359">
        <f t="shared" ref="P470" si="487">P471+P472</f>
        <v>24</v>
      </c>
    </row>
    <row r="471" spans="2:16">
      <c r="B471" s="365" t="s">
        <v>354</v>
      </c>
      <c r="C471" s="255" t="s">
        <v>354</v>
      </c>
      <c r="D471" s="258" t="s">
        <v>17</v>
      </c>
      <c r="E471" s="359">
        <v>20</v>
      </c>
      <c r="F471" s="359">
        <f t="shared" si="459"/>
        <v>0</v>
      </c>
      <c r="G471" s="359">
        <v>20</v>
      </c>
      <c r="H471" s="359">
        <v>20</v>
      </c>
      <c r="I471" s="359">
        <f t="shared" si="460"/>
        <v>0</v>
      </c>
      <c r="J471" s="359">
        <v>20</v>
      </c>
      <c r="K471" s="359">
        <v>20</v>
      </c>
      <c r="L471" s="359">
        <f t="shared" si="461"/>
        <v>0</v>
      </c>
      <c r="M471" s="359">
        <v>20</v>
      </c>
      <c r="N471" s="359">
        <v>20</v>
      </c>
      <c r="O471" s="359">
        <f t="shared" si="462"/>
        <v>0</v>
      </c>
      <c r="P471" s="359">
        <v>20</v>
      </c>
    </row>
    <row r="472" spans="2:16">
      <c r="B472" s="365" t="s">
        <v>354</v>
      </c>
      <c r="C472" s="255" t="s">
        <v>354</v>
      </c>
      <c r="D472" s="258" t="s">
        <v>18</v>
      </c>
      <c r="E472" s="359">
        <v>4</v>
      </c>
      <c r="F472" s="359">
        <f t="shared" si="459"/>
        <v>0</v>
      </c>
      <c r="G472" s="359">
        <v>4</v>
      </c>
      <c r="H472" s="359">
        <v>4</v>
      </c>
      <c r="I472" s="359">
        <f t="shared" si="460"/>
        <v>0</v>
      </c>
      <c r="J472" s="359">
        <v>4</v>
      </c>
      <c r="K472" s="359">
        <v>4</v>
      </c>
      <c r="L472" s="359">
        <f t="shared" si="461"/>
        <v>0</v>
      </c>
      <c r="M472" s="359">
        <v>4</v>
      </c>
      <c r="N472" s="359">
        <v>4</v>
      </c>
      <c r="O472" s="359">
        <f t="shared" si="462"/>
        <v>0</v>
      </c>
      <c r="P472" s="359">
        <v>4</v>
      </c>
    </row>
    <row r="473" spans="2:16" ht="42.75">
      <c r="B473" s="255" t="s">
        <v>642</v>
      </c>
      <c r="C473" s="255" t="s">
        <v>675</v>
      </c>
      <c r="D473" s="256" t="s">
        <v>479</v>
      </c>
      <c r="E473" s="257">
        <v>530</v>
      </c>
      <c r="F473" s="257">
        <f t="shared" si="459"/>
        <v>140</v>
      </c>
      <c r="G473" s="257">
        <f>530+140</f>
        <v>670</v>
      </c>
      <c r="H473" s="257">
        <v>530</v>
      </c>
      <c r="I473" s="257">
        <f t="shared" si="460"/>
        <v>140</v>
      </c>
      <c r="J473" s="257">
        <f>530+140</f>
        <v>670</v>
      </c>
      <c r="K473" s="257">
        <v>530</v>
      </c>
      <c r="L473" s="257">
        <f t="shared" si="461"/>
        <v>140</v>
      </c>
      <c r="M473" s="257">
        <f>530+140</f>
        <v>670</v>
      </c>
      <c r="N473" s="257">
        <v>530</v>
      </c>
      <c r="O473" s="257">
        <f t="shared" si="462"/>
        <v>140</v>
      </c>
      <c r="P473" s="257">
        <f>530+140</f>
        <v>670</v>
      </c>
    </row>
    <row r="474" spans="2:16">
      <c r="B474" s="365" t="s">
        <v>354</v>
      </c>
      <c r="C474" s="255" t="s">
        <v>354</v>
      </c>
      <c r="D474" s="258" t="s">
        <v>16</v>
      </c>
      <c r="E474" s="359">
        <f t="shared" ref="E474" si="488">E475+E476</f>
        <v>65</v>
      </c>
      <c r="F474" s="359">
        <f t="shared" si="459"/>
        <v>8</v>
      </c>
      <c r="G474" s="359">
        <f t="shared" ref="G474:H474" si="489">G475+G476</f>
        <v>73</v>
      </c>
      <c r="H474" s="359">
        <f t="shared" si="489"/>
        <v>65</v>
      </c>
      <c r="I474" s="359">
        <f t="shared" si="460"/>
        <v>8</v>
      </c>
      <c r="J474" s="359">
        <f t="shared" ref="J474:K474" si="490">J475+J476</f>
        <v>73</v>
      </c>
      <c r="K474" s="359">
        <f t="shared" si="490"/>
        <v>65</v>
      </c>
      <c r="L474" s="359">
        <f t="shared" si="461"/>
        <v>8</v>
      </c>
      <c r="M474" s="359">
        <f t="shared" ref="M474:N474" si="491">M475+M476</f>
        <v>73</v>
      </c>
      <c r="N474" s="359">
        <f t="shared" si="491"/>
        <v>65</v>
      </c>
      <c r="O474" s="359">
        <f t="shared" si="462"/>
        <v>8</v>
      </c>
      <c r="P474" s="359">
        <f t="shared" ref="P474" si="492">P475+P476</f>
        <v>73</v>
      </c>
    </row>
    <row r="475" spans="2:16">
      <c r="B475" s="365" t="s">
        <v>354</v>
      </c>
      <c r="C475" s="255" t="s">
        <v>354</v>
      </c>
      <c r="D475" s="258" t="s">
        <v>17</v>
      </c>
      <c r="E475" s="359">
        <v>50</v>
      </c>
      <c r="F475" s="359">
        <f t="shared" si="459"/>
        <v>8</v>
      </c>
      <c r="G475" s="359">
        <f>50+8</f>
        <v>58</v>
      </c>
      <c r="H475" s="359">
        <v>50</v>
      </c>
      <c r="I475" s="359">
        <f t="shared" si="460"/>
        <v>8</v>
      </c>
      <c r="J475" s="359">
        <f>50+8</f>
        <v>58</v>
      </c>
      <c r="K475" s="359">
        <v>50</v>
      </c>
      <c r="L475" s="359">
        <f t="shared" si="461"/>
        <v>8</v>
      </c>
      <c r="M475" s="359">
        <f>50+8</f>
        <v>58</v>
      </c>
      <c r="N475" s="359">
        <v>50</v>
      </c>
      <c r="O475" s="359">
        <f t="shared" si="462"/>
        <v>8</v>
      </c>
      <c r="P475" s="359">
        <f>50+8</f>
        <v>58</v>
      </c>
    </row>
    <row r="476" spans="2:16">
      <c r="B476" s="365" t="s">
        <v>354</v>
      </c>
      <c r="C476" s="255" t="s">
        <v>354</v>
      </c>
      <c r="D476" s="258" t="s">
        <v>18</v>
      </c>
      <c r="E476" s="359">
        <v>15</v>
      </c>
      <c r="F476" s="359">
        <f t="shared" si="459"/>
        <v>0</v>
      </c>
      <c r="G476" s="359">
        <v>15</v>
      </c>
      <c r="H476" s="359">
        <v>15</v>
      </c>
      <c r="I476" s="359">
        <f t="shared" si="460"/>
        <v>0</v>
      </c>
      <c r="J476" s="359">
        <v>15</v>
      </c>
      <c r="K476" s="359">
        <v>15</v>
      </c>
      <c r="L476" s="359">
        <f t="shared" si="461"/>
        <v>0</v>
      </c>
      <c r="M476" s="359">
        <v>15</v>
      </c>
      <c r="N476" s="359">
        <v>15</v>
      </c>
      <c r="O476" s="359">
        <f t="shared" si="462"/>
        <v>0</v>
      </c>
      <c r="P476" s="359">
        <v>15</v>
      </c>
    </row>
    <row r="477" spans="2:16" ht="28.5">
      <c r="B477" s="255" t="s">
        <v>643</v>
      </c>
      <c r="C477" s="255" t="s">
        <v>676</v>
      </c>
      <c r="D477" s="256" t="s">
        <v>480</v>
      </c>
      <c r="E477" s="257">
        <v>870</v>
      </c>
      <c r="F477" s="257">
        <f t="shared" si="459"/>
        <v>0</v>
      </c>
      <c r="G477" s="257">
        <v>870</v>
      </c>
      <c r="H477" s="257">
        <v>870</v>
      </c>
      <c r="I477" s="257">
        <f t="shared" si="460"/>
        <v>0</v>
      </c>
      <c r="J477" s="257">
        <v>870</v>
      </c>
      <c r="K477" s="257">
        <v>870</v>
      </c>
      <c r="L477" s="257">
        <f t="shared" si="461"/>
        <v>0</v>
      </c>
      <c r="M477" s="257">
        <v>870</v>
      </c>
      <c r="N477" s="257">
        <v>870</v>
      </c>
      <c r="O477" s="257">
        <f t="shared" si="462"/>
        <v>0</v>
      </c>
      <c r="P477" s="257">
        <v>870</v>
      </c>
    </row>
    <row r="478" spans="2:16">
      <c r="B478" s="365" t="s">
        <v>354</v>
      </c>
      <c r="C478" s="255" t="s">
        <v>354</v>
      </c>
      <c r="D478" s="258" t="s">
        <v>16</v>
      </c>
      <c r="E478" s="359">
        <f t="shared" ref="E478" si="493">E479+E480</f>
        <v>95</v>
      </c>
      <c r="F478" s="359">
        <f t="shared" si="459"/>
        <v>0</v>
      </c>
      <c r="G478" s="359">
        <f t="shared" ref="G478:H478" si="494">G479+G480</f>
        <v>95</v>
      </c>
      <c r="H478" s="359">
        <f t="shared" si="494"/>
        <v>95</v>
      </c>
      <c r="I478" s="359">
        <f t="shared" si="460"/>
        <v>0</v>
      </c>
      <c r="J478" s="359">
        <f t="shared" ref="J478:K478" si="495">J479+J480</f>
        <v>95</v>
      </c>
      <c r="K478" s="359">
        <f t="shared" si="495"/>
        <v>95</v>
      </c>
      <c r="L478" s="359">
        <f t="shared" si="461"/>
        <v>0</v>
      </c>
      <c r="M478" s="359">
        <f t="shared" ref="M478:N478" si="496">M479+M480</f>
        <v>95</v>
      </c>
      <c r="N478" s="359">
        <f t="shared" si="496"/>
        <v>95</v>
      </c>
      <c r="O478" s="359">
        <f t="shared" si="462"/>
        <v>0</v>
      </c>
      <c r="P478" s="359">
        <f t="shared" ref="P478" si="497">P479+P480</f>
        <v>95</v>
      </c>
    </row>
    <row r="479" spans="2:16">
      <c r="B479" s="365" t="s">
        <v>354</v>
      </c>
      <c r="C479" s="255" t="s">
        <v>354</v>
      </c>
      <c r="D479" s="258" t="s">
        <v>17</v>
      </c>
      <c r="E479" s="359">
        <v>66</v>
      </c>
      <c r="F479" s="359">
        <f t="shared" si="459"/>
        <v>0</v>
      </c>
      <c r="G479" s="359">
        <v>66</v>
      </c>
      <c r="H479" s="359">
        <v>66</v>
      </c>
      <c r="I479" s="359">
        <f t="shared" si="460"/>
        <v>0</v>
      </c>
      <c r="J479" s="359">
        <v>66</v>
      </c>
      <c r="K479" s="359">
        <v>66</v>
      </c>
      <c r="L479" s="359">
        <f t="shared" si="461"/>
        <v>0</v>
      </c>
      <c r="M479" s="359">
        <v>66</v>
      </c>
      <c r="N479" s="359">
        <v>66</v>
      </c>
      <c r="O479" s="359">
        <f t="shared" si="462"/>
        <v>0</v>
      </c>
      <c r="P479" s="359">
        <v>66</v>
      </c>
    </row>
    <row r="480" spans="2:16">
      <c r="B480" s="365" t="s">
        <v>354</v>
      </c>
      <c r="C480" s="255" t="s">
        <v>354</v>
      </c>
      <c r="D480" s="258" t="s">
        <v>18</v>
      </c>
      <c r="E480" s="359">
        <v>29</v>
      </c>
      <c r="F480" s="359">
        <f t="shared" si="459"/>
        <v>0</v>
      </c>
      <c r="G480" s="359">
        <v>29</v>
      </c>
      <c r="H480" s="359">
        <v>29</v>
      </c>
      <c r="I480" s="359">
        <f t="shared" si="460"/>
        <v>0</v>
      </c>
      <c r="J480" s="359">
        <v>29</v>
      </c>
      <c r="K480" s="359">
        <v>29</v>
      </c>
      <c r="L480" s="359">
        <f t="shared" si="461"/>
        <v>0</v>
      </c>
      <c r="M480" s="359">
        <v>29</v>
      </c>
      <c r="N480" s="359">
        <v>29</v>
      </c>
      <c r="O480" s="359">
        <f t="shared" si="462"/>
        <v>0</v>
      </c>
      <c r="P480" s="359">
        <v>29</v>
      </c>
    </row>
    <row r="481" spans="2:16">
      <c r="B481" s="255" t="s">
        <v>415</v>
      </c>
      <c r="C481" s="255">
        <v>10.199999999999999</v>
      </c>
      <c r="D481" s="292" t="s">
        <v>746</v>
      </c>
      <c r="E481" s="260">
        <f>4470+1520+1860-526+5927-105</f>
        <v>13146</v>
      </c>
      <c r="F481" s="260">
        <f t="shared" si="459"/>
        <v>0</v>
      </c>
      <c r="G481" s="260">
        <f>4470+1520+1860-526+5927-105</f>
        <v>13146</v>
      </c>
      <c r="H481" s="260">
        <f>4470+1520+1860-526+5927-105</f>
        <v>13146</v>
      </c>
      <c r="I481" s="260">
        <f t="shared" si="460"/>
        <v>0</v>
      </c>
      <c r="J481" s="260">
        <f>4470+1520+1860-526+5927-105</f>
        <v>13146</v>
      </c>
      <c r="K481" s="260">
        <f>4470+1520+1860-526+5927-105</f>
        <v>13146</v>
      </c>
      <c r="L481" s="260">
        <f t="shared" si="461"/>
        <v>0</v>
      </c>
      <c r="M481" s="260">
        <f>4470+1520+1860-526+5927-105</f>
        <v>13146</v>
      </c>
      <c r="N481" s="260">
        <f>4470+1520+1860-526+5927-105</f>
        <v>13146</v>
      </c>
      <c r="O481" s="260">
        <f t="shared" si="462"/>
        <v>0</v>
      </c>
      <c r="P481" s="260">
        <f>4470+1520+1860-526+5927-105</f>
        <v>13146</v>
      </c>
    </row>
    <row r="482" spans="2:16" ht="30">
      <c r="B482" s="266" t="s">
        <v>482</v>
      </c>
      <c r="C482" s="266" t="s">
        <v>151</v>
      </c>
      <c r="D482" s="252" t="s">
        <v>738</v>
      </c>
      <c r="E482" s="253">
        <f>E486+E487+E591</f>
        <v>19111</v>
      </c>
      <c r="F482" s="253">
        <f t="shared" si="459"/>
        <v>21328</v>
      </c>
      <c r="G482" s="253">
        <f>G486+G487+G591</f>
        <v>40439</v>
      </c>
      <c r="H482" s="253">
        <f>H486+H487+H591</f>
        <v>19111</v>
      </c>
      <c r="I482" s="253">
        <f t="shared" si="460"/>
        <v>5186</v>
      </c>
      <c r="J482" s="253">
        <f>J486+J487+J591</f>
        <v>24297</v>
      </c>
      <c r="K482" s="253">
        <f>K486+K487+K591</f>
        <v>19111</v>
      </c>
      <c r="L482" s="253">
        <f t="shared" si="461"/>
        <v>5186</v>
      </c>
      <c r="M482" s="253">
        <f>M486+M487+M591</f>
        <v>24297</v>
      </c>
      <c r="N482" s="253">
        <f>N486+N487+N591</f>
        <v>19111</v>
      </c>
      <c r="O482" s="253">
        <f t="shared" si="462"/>
        <v>5186</v>
      </c>
      <c r="P482" s="253">
        <f>P486+P487+P591</f>
        <v>24297</v>
      </c>
    </row>
    <row r="483" spans="2:16">
      <c r="B483" s="364" t="s">
        <v>354</v>
      </c>
      <c r="C483" s="267" t="s">
        <v>354</v>
      </c>
      <c r="D483" s="254" t="s">
        <v>27</v>
      </c>
      <c r="E483" s="358">
        <f t="shared" ref="E483" si="498">E484+E485</f>
        <v>1513</v>
      </c>
      <c r="F483" s="358">
        <f t="shared" si="459"/>
        <v>21</v>
      </c>
      <c r="G483" s="358">
        <f t="shared" ref="G483:H483" si="499">G484+G485</f>
        <v>1534</v>
      </c>
      <c r="H483" s="358">
        <f t="shared" si="499"/>
        <v>1513</v>
      </c>
      <c r="I483" s="358">
        <f t="shared" si="460"/>
        <v>21</v>
      </c>
      <c r="J483" s="358">
        <f t="shared" ref="J483:K483" si="500">J484+J485</f>
        <v>1534</v>
      </c>
      <c r="K483" s="358">
        <f t="shared" si="500"/>
        <v>1513</v>
      </c>
      <c r="L483" s="358">
        <f t="shared" si="461"/>
        <v>21</v>
      </c>
      <c r="M483" s="358">
        <f t="shared" ref="M483:N483" si="501">M484+M485</f>
        <v>1534</v>
      </c>
      <c r="N483" s="358">
        <f t="shared" si="501"/>
        <v>1513</v>
      </c>
      <c r="O483" s="358">
        <f t="shared" si="462"/>
        <v>21</v>
      </c>
      <c r="P483" s="358">
        <f t="shared" ref="P483" si="502">P484+P485</f>
        <v>1534</v>
      </c>
    </row>
    <row r="484" spans="2:16">
      <c r="B484" s="364" t="s">
        <v>354</v>
      </c>
      <c r="C484" s="267" t="s">
        <v>354</v>
      </c>
      <c r="D484" s="254" t="s">
        <v>17</v>
      </c>
      <c r="E484" s="358">
        <f t="shared" ref="E484:E485" si="503">E489+E593</f>
        <v>1321</v>
      </c>
      <c r="F484" s="358">
        <f t="shared" si="459"/>
        <v>21</v>
      </c>
      <c r="G484" s="358">
        <f t="shared" ref="G484:H485" si="504">G489+G593</f>
        <v>1342</v>
      </c>
      <c r="H484" s="358">
        <f t="shared" si="504"/>
        <v>1321</v>
      </c>
      <c r="I484" s="358">
        <f t="shared" si="460"/>
        <v>21</v>
      </c>
      <c r="J484" s="358">
        <f t="shared" ref="J484:K485" si="505">J489+J593</f>
        <v>1342</v>
      </c>
      <c r="K484" s="358">
        <f t="shared" si="505"/>
        <v>1321</v>
      </c>
      <c r="L484" s="358">
        <f t="shared" si="461"/>
        <v>21</v>
      </c>
      <c r="M484" s="358">
        <f t="shared" ref="M484:N485" si="506">M489+M593</f>
        <v>1342</v>
      </c>
      <c r="N484" s="358">
        <f t="shared" si="506"/>
        <v>1321</v>
      </c>
      <c r="O484" s="358">
        <f t="shared" si="462"/>
        <v>21</v>
      </c>
      <c r="P484" s="358">
        <f t="shared" ref="P484:P485" si="507">P489+P593</f>
        <v>1342</v>
      </c>
    </row>
    <row r="485" spans="2:16">
      <c r="B485" s="364" t="s">
        <v>354</v>
      </c>
      <c r="C485" s="267" t="s">
        <v>354</v>
      </c>
      <c r="D485" s="254" t="s">
        <v>18</v>
      </c>
      <c r="E485" s="358">
        <f t="shared" si="503"/>
        <v>192</v>
      </c>
      <c r="F485" s="358">
        <f t="shared" si="459"/>
        <v>0</v>
      </c>
      <c r="G485" s="358">
        <f t="shared" si="504"/>
        <v>192</v>
      </c>
      <c r="H485" s="358">
        <f t="shared" si="504"/>
        <v>192</v>
      </c>
      <c r="I485" s="358">
        <f t="shared" si="460"/>
        <v>0</v>
      </c>
      <c r="J485" s="358">
        <f t="shared" si="505"/>
        <v>192</v>
      </c>
      <c r="K485" s="358">
        <f t="shared" si="505"/>
        <v>192</v>
      </c>
      <c r="L485" s="358">
        <f t="shared" si="461"/>
        <v>0</v>
      </c>
      <c r="M485" s="358">
        <f t="shared" si="506"/>
        <v>192</v>
      </c>
      <c r="N485" s="358">
        <f t="shared" si="506"/>
        <v>192</v>
      </c>
      <c r="O485" s="358">
        <f t="shared" si="462"/>
        <v>0</v>
      </c>
      <c r="P485" s="358">
        <f t="shared" si="507"/>
        <v>192</v>
      </c>
    </row>
    <row r="486" spans="2:16">
      <c r="B486" s="255" t="s">
        <v>483</v>
      </c>
      <c r="C486" s="255">
        <v>11.1</v>
      </c>
      <c r="D486" s="256" t="s">
        <v>739</v>
      </c>
      <c r="E486" s="255">
        <f>355-12-40</f>
        <v>303</v>
      </c>
      <c r="F486" s="255">
        <f t="shared" si="459"/>
        <v>0</v>
      </c>
      <c r="G486" s="255">
        <f>355-12-40</f>
        <v>303</v>
      </c>
      <c r="H486" s="255">
        <f>355-12-40</f>
        <v>303</v>
      </c>
      <c r="I486" s="255">
        <f t="shared" si="460"/>
        <v>0</v>
      </c>
      <c r="J486" s="255">
        <f>355-12-40</f>
        <v>303</v>
      </c>
      <c r="K486" s="255">
        <f>355-12-40</f>
        <v>303</v>
      </c>
      <c r="L486" s="255">
        <f t="shared" si="461"/>
        <v>0</v>
      </c>
      <c r="M486" s="255">
        <f>355-12-40</f>
        <v>303</v>
      </c>
      <c r="N486" s="255">
        <f>355-12-40</f>
        <v>303</v>
      </c>
      <c r="O486" s="255">
        <f t="shared" si="462"/>
        <v>0</v>
      </c>
      <c r="P486" s="255">
        <f>355-12-40</f>
        <v>303</v>
      </c>
    </row>
    <row r="487" spans="2:16">
      <c r="B487" s="255" t="s">
        <v>484</v>
      </c>
      <c r="C487" s="255">
        <v>11.2</v>
      </c>
      <c r="D487" s="256" t="s">
        <v>740</v>
      </c>
      <c r="E487" s="257">
        <f>E491+E495+E499+E503+E507+E511+E515+E519+E523+E527+E531+E535+E539+E543+E547+E551+E555+E559+E563+E567+E571+E575+E579+E583+E587</f>
        <v>8966</v>
      </c>
      <c r="F487" s="257">
        <f t="shared" si="459"/>
        <v>13458</v>
      </c>
      <c r="G487" s="257">
        <f>G491+G495+G499+G503+G507+G511+G515+G519+G523+G527+G531+G535+G539+G543+G547+G551+G555+G559+G563+G567+G571+G575+G579+G583+G587</f>
        <v>22424</v>
      </c>
      <c r="H487" s="257">
        <f>H491+H495+H499+H503+H507+H511+H515+H519+H523+H527+H531+H535+H539+H543+H547+H551+H555+H559+H563+H567+H571+H575+H579+H583+H587</f>
        <v>8966</v>
      </c>
      <c r="I487" s="257">
        <f t="shared" si="460"/>
        <v>4741</v>
      </c>
      <c r="J487" s="257">
        <f>J491+J495+J499+J503+J507+J511+J515+J519+J523+J527+J531+J535+J539+J543+J547+J551+J555+J559+J563+J567+J571+J575+J579+J583+J587</f>
        <v>13707</v>
      </c>
      <c r="K487" s="257">
        <f>K491+K495+K499+K503+K507+K511+K515+K519+K523+K527+K531+K535+K539+K543+K547+K551+K555+K559+K563+K567+K571+K575+K579+K583+K587</f>
        <v>8966</v>
      </c>
      <c r="L487" s="257">
        <f t="shared" si="461"/>
        <v>4741</v>
      </c>
      <c r="M487" s="257">
        <f>M491+M495+M499+M503+M507+M511+M515+M519+M523+M527+M531+M535+M539+M543+M547+M551+M555+M559+M563+M567+M571+M575+M579+M583+M587</f>
        <v>13707</v>
      </c>
      <c r="N487" s="257">
        <f>N491+N495+N499+N503+N507+N511+N515+N519+N523+N527+N531+N535+N539+N543+N547+N551+N555+N559+N563+N567+N571+N575+N579+N583+N587</f>
        <v>8966</v>
      </c>
      <c r="O487" s="257">
        <f t="shared" si="462"/>
        <v>4741</v>
      </c>
      <c r="P487" s="257">
        <f>P491+P495+P499+P503+P507+P511+P515+P519+P523+P527+P531+P535+P539+P543+P547+P551+P555+P559+P563+P567+P571+P575+P579+P583+P587</f>
        <v>13707</v>
      </c>
    </row>
    <row r="488" spans="2:16">
      <c r="B488" s="365" t="s">
        <v>354</v>
      </c>
      <c r="C488" s="255" t="s">
        <v>354</v>
      </c>
      <c r="D488" s="258" t="s">
        <v>16</v>
      </c>
      <c r="E488" s="359">
        <f t="shared" ref="E488" si="508">E489+E490</f>
        <v>1225</v>
      </c>
      <c r="F488" s="359">
        <f t="shared" si="459"/>
        <v>21</v>
      </c>
      <c r="G488" s="359">
        <f t="shared" ref="G488:H488" si="509">G489+G490</f>
        <v>1246</v>
      </c>
      <c r="H488" s="359">
        <f t="shared" si="509"/>
        <v>1225</v>
      </c>
      <c r="I488" s="359">
        <f t="shared" si="460"/>
        <v>21</v>
      </c>
      <c r="J488" s="359">
        <f t="shared" ref="J488:K488" si="510">J489+J490</f>
        <v>1246</v>
      </c>
      <c r="K488" s="359">
        <f t="shared" si="510"/>
        <v>1225</v>
      </c>
      <c r="L488" s="359">
        <f t="shared" si="461"/>
        <v>21</v>
      </c>
      <c r="M488" s="359">
        <f t="shared" ref="M488:N488" si="511">M489+M490</f>
        <v>1246</v>
      </c>
      <c r="N488" s="359">
        <f t="shared" si="511"/>
        <v>1225</v>
      </c>
      <c r="O488" s="359">
        <f t="shared" si="462"/>
        <v>21</v>
      </c>
      <c r="P488" s="359">
        <f t="shared" ref="P488" si="512">P489+P490</f>
        <v>1246</v>
      </c>
    </row>
    <row r="489" spans="2:16">
      <c r="B489" s="365" t="s">
        <v>354</v>
      </c>
      <c r="C489" s="255" t="s">
        <v>354</v>
      </c>
      <c r="D489" s="258" t="s">
        <v>17</v>
      </c>
      <c r="E489" s="359">
        <f>E493+E497+E501+E505+E509+E513+E517+E521+E525+E529+E533+E537+E541+E545+E549+E553+E557+E561+E565+E569+E573+E577+E581+E585+E589</f>
        <v>1083</v>
      </c>
      <c r="F489" s="359">
        <f t="shared" si="459"/>
        <v>21</v>
      </c>
      <c r="G489" s="359">
        <f>G493+G497+G501+G505+G509+G513+G517+G521+G525+G529+G533+G537+G541+G545+G549+G553+G557+G561+G565+G569+G573+G577+G581+G585+G589</f>
        <v>1104</v>
      </c>
      <c r="H489" s="359">
        <f>H493+H497+H501+H505+H509+H513+H517+H521+H525+H529+H533+H537+H541+H545+H549+H553+H557+H561+H565+H569+H573+H577+H581+H585+H589</f>
        <v>1083</v>
      </c>
      <c r="I489" s="359">
        <f t="shared" si="460"/>
        <v>21</v>
      </c>
      <c r="J489" s="359">
        <f>J493+J497+J501+J505+J509+J513+J517+J521+J525+J529+J533+J537+J541+J545+J549+J553+J557+J561+J565+J569+J573+J577+J581+J585+J589</f>
        <v>1104</v>
      </c>
      <c r="K489" s="359">
        <f>K493+K497+K501+K505+K509+K513+K517+K521+K525+K529+K533+K537+K541+K545+K549+K553+K557+K561+K565+K569+K573+K577+K581+K585+K589</f>
        <v>1083</v>
      </c>
      <c r="L489" s="359">
        <f t="shared" si="461"/>
        <v>21</v>
      </c>
      <c r="M489" s="359">
        <f>M493+M497+M501+M505+M509+M513+M517+M521+M525+M529+M533+M537+M541+M545+M549+M553+M557+M561+M565+M569+M573+M577+M581+M585+M589</f>
        <v>1104</v>
      </c>
      <c r="N489" s="359">
        <f>N493+N497+N501+N505+N509+N513+N517+N521+N525+N529+N533+N537+N541+N545+N549+N553+N557+N561+N565+N569+N573+N577+N581+N585+N589</f>
        <v>1083</v>
      </c>
      <c r="O489" s="359">
        <f t="shared" si="462"/>
        <v>21</v>
      </c>
      <c r="P489" s="359">
        <f>P493+P497+P501+P505+P509+P513+P517+P521+P525+P529+P533+P537+P541+P545+P549+P553+P557+P561+P565+P569+P573+P577+P581+P585+P589</f>
        <v>1104</v>
      </c>
    </row>
    <row r="490" spans="2:16">
      <c r="B490" s="365" t="s">
        <v>354</v>
      </c>
      <c r="C490" s="255" t="s">
        <v>354</v>
      </c>
      <c r="D490" s="258" t="s">
        <v>18</v>
      </c>
      <c r="E490" s="359">
        <f>E494+E498+E502+E506+E510+E514+E518+E522+E526+E530+E534+E538+E542+E546+E550+E554+E558+E562+E566+E570+E574+E578+E582+E586+E590</f>
        <v>142</v>
      </c>
      <c r="F490" s="359">
        <f t="shared" si="459"/>
        <v>0</v>
      </c>
      <c r="G490" s="359">
        <f>G494+G498+G502+G506+G510+G514+G518+G522+G526+G530+G534+G538+G542+G546+G550+G554+G558+G562+G566+G570+G574+G578+G582+G586+G590</f>
        <v>142</v>
      </c>
      <c r="H490" s="359">
        <f>H494+H498+H502+H506+H510+H514+H518+H522+H526+H530+H534+H538+H542+H546+H550+H554+H558+H562+H566+H570+H574+H578+H582+H586+H590</f>
        <v>142</v>
      </c>
      <c r="I490" s="359">
        <f t="shared" si="460"/>
        <v>0</v>
      </c>
      <c r="J490" s="359">
        <f>J494+J498+J502+J506+J510+J514+J518+J522+J526+J530+J534+J538+J542+J546+J550+J554+J558+J562+J566+J570+J574+J578+J582+J586+J590</f>
        <v>142</v>
      </c>
      <c r="K490" s="359">
        <f>K494+K498+K502+K506+K510+K514+K518+K522+K526+K530+K534+K538+K542+K546+K550+K554+K558+K562+K566+K570+K574+K578+K582+K586+K590</f>
        <v>142</v>
      </c>
      <c r="L490" s="359">
        <f t="shared" si="461"/>
        <v>0</v>
      </c>
      <c r="M490" s="359">
        <f>M494+M498+M502+M506+M510+M514+M518+M522+M526+M530+M534+M538+M542+M546+M550+M554+M558+M562+M566+M570+M574+M578+M582+M586+M590</f>
        <v>142</v>
      </c>
      <c r="N490" s="359">
        <f>N494+N498+N502+N506+N510+N514+N518+N522+N526+N530+N534+N538+N542+N546+N550+N554+N558+N562+N566+N570+N574+N578+N582+N586+N590</f>
        <v>142</v>
      </c>
      <c r="O490" s="359">
        <f t="shared" si="462"/>
        <v>0</v>
      </c>
      <c r="P490" s="359">
        <f>P494+P498+P502+P506+P510+P514+P518+P522+P526+P530+P534+P538+P542+P546+P550+P554+P558+P562+P566+P570+P574+P578+P582+P586+P590</f>
        <v>142</v>
      </c>
    </row>
    <row r="491" spans="2:16" ht="28.5">
      <c r="B491" s="255" t="s">
        <v>485</v>
      </c>
      <c r="C491" s="255" t="s">
        <v>691</v>
      </c>
      <c r="D491" s="256" t="s">
        <v>486</v>
      </c>
      <c r="E491" s="257">
        <f>5760+70</f>
        <v>5830</v>
      </c>
      <c r="F491" s="257">
        <f t="shared" si="459"/>
        <v>10205</v>
      </c>
      <c r="G491" s="257">
        <f>5760+70+10205</f>
        <v>16035</v>
      </c>
      <c r="H491" s="257">
        <f>5760+70</f>
        <v>5830</v>
      </c>
      <c r="I491" s="257">
        <f t="shared" si="460"/>
        <v>4533</v>
      </c>
      <c r="J491" s="257">
        <f>5760+70+4533</f>
        <v>10363</v>
      </c>
      <c r="K491" s="257">
        <f>5760+70</f>
        <v>5830</v>
      </c>
      <c r="L491" s="257">
        <f t="shared" si="461"/>
        <v>4533</v>
      </c>
      <c r="M491" s="257">
        <f>5760+70+4533</f>
        <v>10363</v>
      </c>
      <c r="N491" s="257">
        <f>5760+70</f>
        <v>5830</v>
      </c>
      <c r="O491" s="257">
        <f t="shared" si="462"/>
        <v>4533</v>
      </c>
      <c r="P491" s="257">
        <f>5760+70+4533</f>
        <v>10363</v>
      </c>
    </row>
    <row r="492" spans="2:16">
      <c r="B492" s="365" t="s">
        <v>354</v>
      </c>
      <c r="C492" s="255" t="s">
        <v>354</v>
      </c>
      <c r="D492" s="258" t="s">
        <v>16</v>
      </c>
      <c r="E492" s="359">
        <f t="shared" ref="E492" si="513">E493+E494</f>
        <v>667</v>
      </c>
      <c r="F492" s="359">
        <f t="shared" si="459"/>
        <v>10</v>
      </c>
      <c r="G492" s="359">
        <f t="shared" ref="G492:H492" si="514">G493+G494</f>
        <v>677</v>
      </c>
      <c r="H492" s="359">
        <f t="shared" si="514"/>
        <v>667</v>
      </c>
      <c r="I492" s="359">
        <f t="shared" si="460"/>
        <v>10</v>
      </c>
      <c r="J492" s="359">
        <f t="shared" ref="J492:K492" si="515">J493+J494</f>
        <v>677</v>
      </c>
      <c r="K492" s="359">
        <f t="shared" si="515"/>
        <v>667</v>
      </c>
      <c r="L492" s="359">
        <f t="shared" si="461"/>
        <v>10</v>
      </c>
      <c r="M492" s="359">
        <f t="shared" ref="M492:N492" si="516">M493+M494</f>
        <v>677</v>
      </c>
      <c r="N492" s="359">
        <f t="shared" si="516"/>
        <v>667</v>
      </c>
      <c r="O492" s="359">
        <f t="shared" si="462"/>
        <v>10</v>
      </c>
      <c r="P492" s="359">
        <f t="shared" ref="P492" si="517">P493+P494</f>
        <v>677</v>
      </c>
    </row>
    <row r="493" spans="2:16">
      <c r="B493" s="365" t="s">
        <v>354</v>
      </c>
      <c r="C493" s="255" t="s">
        <v>354</v>
      </c>
      <c r="D493" s="258" t="s">
        <v>17</v>
      </c>
      <c r="E493" s="359">
        <f>650+5</f>
        <v>655</v>
      </c>
      <c r="F493" s="359">
        <f t="shared" si="459"/>
        <v>10</v>
      </c>
      <c r="G493" s="359">
        <f>650+5+10</f>
        <v>665</v>
      </c>
      <c r="H493" s="359">
        <f>650+5</f>
        <v>655</v>
      </c>
      <c r="I493" s="359">
        <f t="shared" si="460"/>
        <v>10</v>
      </c>
      <c r="J493" s="359">
        <f>650+5+10</f>
        <v>665</v>
      </c>
      <c r="K493" s="359">
        <f>650+5</f>
        <v>655</v>
      </c>
      <c r="L493" s="359">
        <f t="shared" si="461"/>
        <v>10</v>
      </c>
      <c r="M493" s="359">
        <f>650+5+10</f>
        <v>665</v>
      </c>
      <c r="N493" s="359">
        <f>650+5</f>
        <v>655</v>
      </c>
      <c r="O493" s="359">
        <f t="shared" si="462"/>
        <v>10</v>
      </c>
      <c r="P493" s="359">
        <f>650+5+10</f>
        <v>665</v>
      </c>
    </row>
    <row r="494" spans="2:16">
      <c r="B494" s="365" t="s">
        <v>354</v>
      </c>
      <c r="C494" s="255" t="s">
        <v>354</v>
      </c>
      <c r="D494" s="258" t="s">
        <v>18</v>
      </c>
      <c r="E494" s="359">
        <v>12</v>
      </c>
      <c r="F494" s="359">
        <f t="shared" si="459"/>
        <v>0</v>
      </c>
      <c r="G494" s="359">
        <v>12</v>
      </c>
      <c r="H494" s="359">
        <v>12</v>
      </c>
      <c r="I494" s="359">
        <f t="shared" si="460"/>
        <v>0</v>
      </c>
      <c r="J494" s="359">
        <v>12</v>
      </c>
      <c r="K494" s="359">
        <v>12</v>
      </c>
      <c r="L494" s="359">
        <f t="shared" si="461"/>
        <v>0</v>
      </c>
      <c r="M494" s="359">
        <v>12</v>
      </c>
      <c r="N494" s="359">
        <v>12</v>
      </c>
      <c r="O494" s="359">
        <f t="shared" si="462"/>
        <v>0</v>
      </c>
      <c r="P494" s="359">
        <v>12</v>
      </c>
    </row>
    <row r="495" spans="2:16" ht="42.75">
      <c r="B495" s="255" t="s">
        <v>487</v>
      </c>
      <c r="C495" s="255" t="s">
        <v>692</v>
      </c>
      <c r="D495" s="256" t="s">
        <v>488</v>
      </c>
      <c r="E495" s="257">
        <v>320</v>
      </c>
      <c r="F495" s="257">
        <f t="shared" si="459"/>
        <v>0</v>
      </c>
      <c r="G495" s="257">
        <v>320</v>
      </c>
      <c r="H495" s="257">
        <v>320</v>
      </c>
      <c r="I495" s="257">
        <f t="shared" si="460"/>
        <v>0</v>
      </c>
      <c r="J495" s="257">
        <v>320</v>
      </c>
      <c r="K495" s="257">
        <v>320</v>
      </c>
      <c r="L495" s="257">
        <f t="shared" si="461"/>
        <v>0</v>
      </c>
      <c r="M495" s="257">
        <v>320</v>
      </c>
      <c r="N495" s="257">
        <v>320</v>
      </c>
      <c r="O495" s="257">
        <f t="shared" si="462"/>
        <v>0</v>
      </c>
      <c r="P495" s="257">
        <v>320</v>
      </c>
    </row>
    <row r="496" spans="2:16">
      <c r="B496" s="365" t="s">
        <v>354</v>
      </c>
      <c r="C496" s="255" t="s">
        <v>354</v>
      </c>
      <c r="D496" s="258" t="s">
        <v>16</v>
      </c>
      <c r="E496" s="359">
        <f t="shared" ref="E496" si="518">E497+E498</f>
        <v>46</v>
      </c>
      <c r="F496" s="359">
        <f t="shared" si="459"/>
        <v>0</v>
      </c>
      <c r="G496" s="359">
        <f t="shared" ref="G496:H496" si="519">G497+G498</f>
        <v>46</v>
      </c>
      <c r="H496" s="359">
        <f t="shared" si="519"/>
        <v>46</v>
      </c>
      <c r="I496" s="359">
        <f t="shared" si="460"/>
        <v>0</v>
      </c>
      <c r="J496" s="359">
        <f t="shared" ref="J496:K496" si="520">J497+J498</f>
        <v>46</v>
      </c>
      <c r="K496" s="359">
        <f t="shared" si="520"/>
        <v>46</v>
      </c>
      <c r="L496" s="359">
        <f t="shared" si="461"/>
        <v>0</v>
      </c>
      <c r="M496" s="359">
        <f t="shared" ref="M496:N496" si="521">M497+M498</f>
        <v>46</v>
      </c>
      <c r="N496" s="359">
        <f t="shared" si="521"/>
        <v>46</v>
      </c>
      <c r="O496" s="359">
        <f t="shared" si="462"/>
        <v>0</v>
      </c>
      <c r="P496" s="359">
        <f t="shared" ref="P496" si="522">P497+P498</f>
        <v>46</v>
      </c>
    </row>
    <row r="497" spans="2:16">
      <c r="B497" s="365" t="s">
        <v>354</v>
      </c>
      <c r="C497" s="255" t="s">
        <v>354</v>
      </c>
      <c r="D497" s="258" t="s">
        <v>17</v>
      </c>
      <c r="E497" s="359">
        <v>31</v>
      </c>
      <c r="F497" s="359">
        <f t="shared" si="459"/>
        <v>0</v>
      </c>
      <c r="G497" s="359">
        <v>31</v>
      </c>
      <c r="H497" s="359">
        <v>31</v>
      </c>
      <c r="I497" s="359">
        <f t="shared" si="460"/>
        <v>0</v>
      </c>
      <c r="J497" s="359">
        <v>31</v>
      </c>
      <c r="K497" s="359">
        <v>31</v>
      </c>
      <c r="L497" s="359">
        <f t="shared" si="461"/>
        <v>0</v>
      </c>
      <c r="M497" s="359">
        <v>31</v>
      </c>
      <c r="N497" s="359">
        <v>31</v>
      </c>
      <c r="O497" s="359">
        <f t="shared" si="462"/>
        <v>0</v>
      </c>
      <c r="P497" s="359">
        <v>31</v>
      </c>
    </row>
    <row r="498" spans="2:16">
      <c r="B498" s="365" t="s">
        <v>354</v>
      </c>
      <c r="C498" s="255" t="s">
        <v>354</v>
      </c>
      <c r="D498" s="258" t="s">
        <v>18</v>
      </c>
      <c r="E498" s="359">
        <v>15</v>
      </c>
      <c r="F498" s="359">
        <f t="shared" si="459"/>
        <v>0</v>
      </c>
      <c r="G498" s="359">
        <v>15</v>
      </c>
      <c r="H498" s="359">
        <v>15</v>
      </c>
      <c r="I498" s="359">
        <f t="shared" si="460"/>
        <v>0</v>
      </c>
      <c r="J498" s="359">
        <v>15</v>
      </c>
      <c r="K498" s="359">
        <v>15</v>
      </c>
      <c r="L498" s="359">
        <f t="shared" si="461"/>
        <v>0</v>
      </c>
      <c r="M498" s="359">
        <v>15</v>
      </c>
      <c r="N498" s="359">
        <v>15</v>
      </c>
      <c r="O498" s="359">
        <f t="shared" si="462"/>
        <v>0</v>
      </c>
      <c r="P498" s="359">
        <v>15</v>
      </c>
    </row>
    <row r="499" spans="2:16" ht="28.5">
      <c r="B499" s="255" t="s">
        <v>489</v>
      </c>
      <c r="C499" s="255" t="s">
        <v>693</v>
      </c>
      <c r="D499" s="256" t="s">
        <v>490</v>
      </c>
      <c r="E499" s="257">
        <v>60</v>
      </c>
      <c r="F499" s="257">
        <f t="shared" si="459"/>
        <v>0</v>
      </c>
      <c r="G499" s="257">
        <v>60</v>
      </c>
      <c r="H499" s="257">
        <v>60</v>
      </c>
      <c r="I499" s="257">
        <f t="shared" si="460"/>
        <v>0</v>
      </c>
      <c r="J499" s="257">
        <v>60</v>
      </c>
      <c r="K499" s="257">
        <v>60</v>
      </c>
      <c r="L499" s="257">
        <f t="shared" si="461"/>
        <v>0</v>
      </c>
      <c r="M499" s="257">
        <v>60</v>
      </c>
      <c r="N499" s="257">
        <v>60</v>
      </c>
      <c r="O499" s="257">
        <f t="shared" si="462"/>
        <v>0</v>
      </c>
      <c r="P499" s="257">
        <v>60</v>
      </c>
    </row>
    <row r="500" spans="2:16">
      <c r="B500" s="365" t="s">
        <v>354</v>
      </c>
      <c r="C500" s="255" t="s">
        <v>354</v>
      </c>
      <c r="D500" s="258" t="s">
        <v>16</v>
      </c>
      <c r="E500" s="359">
        <f t="shared" ref="E500" si="523">E501+E502</f>
        <v>10</v>
      </c>
      <c r="F500" s="359">
        <f t="shared" si="459"/>
        <v>0</v>
      </c>
      <c r="G500" s="359">
        <f t="shared" ref="G500:H500" si="524">G501+G502</f>
        <v>10</v>
      </c>
      <c r="H500" s="359">
        <f t="shared" si="524"/>
        <v>10</v>
      </c>
      <c r="I500" s="359">
        <f t="shared" si="460"/>
        <v>0</v>
      </c>
      <c r="J500" s="359">
        <f t="shared" ref="J500:K500" si="525">J501+J502</f>
        <v>10</v>
      </c>
      <c r="K500" s="359">
        <f t="shared" si="525"/>
        <v>10</v>
      </c>
      <c r="L500" s="359">
        <f t="shared" si="461"/>
        <v>0</v>
      </c>
      <c r="M500" s="359">
        <f t="shared" ref="M500:N500" si="526">M501+M502</f>
        <v>10</v>
      </c>
      <c r="N500" s="359">
        <f t="shared" si="526"/>
        <v>10</v>
      </c>
      <c r="O500" s="359">
        <f t="shared" si="462"/>
        <v>0</v>
      </c>
      <c r="P500" s="359">
        <f t="shared" ref="P500" si="527">P501+P502</f>
        <v>10</v>
      </c>
    </row>
    <row r="501" spans="2:16">
      <c r="B501" s="365" t="s">
        <v>354</v>
      </c>
      <c r="C501" s="255" t="s">
        <v>354</v>
      </c>
      <c r="D501" s="258" t="s">
        <v>17</v>
      </c>
      <c r="E501" s="359">
        <v>9</v>
      </c>
      <c r="F501" s="359">
        <f t="shared" si="459"/>
        <v>0</v>
      </c>
      <c r="G501" s="359">
        <v>9</v>
      </c>
      <c r="H501" s="359">
        <v>9</v>
      </c>
      <c r="I501" s="359">
        <f t="shared" si="460"/>
        <v>0</v>
      </c>
      <c r="J501" s="359">
        <v>9</v>
      </c>
      <c r="K501" s="359">
        <v>9</v>
      </c>
      <c r="L501" s="359">
        <f t="shared" si="461"/>
        <v>0</v>
      </c>
      <c r="M501" s="359">
        <v>9</v>
      </c>
      <c r="N501" s="359">
        <v>9</v>
      </c>
      <c r="O501" s="359">
        <f t="shared" si="462"/>
        <v>0</v>
      </c>
      <c r="P501" s="359">
        <v>9</v>
      </c>
    </row>
    <row r="502" spans="2:16">
      <c r="B502" s="365" t="s">
        <v>354</v>
      </c>
      <c r="C502" s="255" t="s">
        <v>354</v>
      </c>
      <c r="D502" s="258" t="s">
        <v>18</v>
      </c>
      <c r="E502" s="359">
        <v>1</v>
      </c>
      <c r="F502" s="359">
        <f t="shared" si="459"/>
        <v>0</v>
      </c>
      <c r="G502" s="359">
        <v>1</v>
      </c>
      <c r="H502" s="359">
        <v>1</v>
      </c>
      <c r="I502" s="359">
        <f t="shared" si="460"/>
        <v>0</v>
      </c>
      <c r="J502" s="359">
        <v>1</v>
      </c>
      <c r="K502" s="359">
        <v>1</v>
      </c>
      <c r="L502" s="359">
        <f t="shared" si="461"/>
        <v>0</v>
      </c>
      <c r="M502" s="359">
        <v>1</v>
      </c>
      <c r="N502" s="359">
        <v>1</v>
      </c>
      <c r="O502" s="359">
        <f t="shared" si="462"/>
        <v>0</v>
      </c>
      <c r="P502" s="359">
        <v>1</v>
      </c>
    </row>
    <row r="503" spans="2:16" ht="28.5">
      <c r="B503" s="255" t="s">
        <v>491</v>
      </c>
      <c r="C503" s="255" t="s">
        <v>694</v>
      </c>
      <c r="D503" s="256" t="s">
        <v>492</v>
      </c>
      <c r="E503" s="257">
        <v>255</v>
      </c>
      <c r="F503" s="257">
        <f t="shared" si="459"/>
        <v>100</v>
      </c>
      <c r="G503" s="257">
        <f>255+100</f>
        <v>355</v>
      </c>
      <c r="H503" s="257">
        <v>255</v>
      </c>
      <c r="I503" s="257">
        <f t="shared" si="460"/>
        <v>41</v>
      </c>
      <c r="J503" s="257">
        <f>255+41</f>
        <v>296</v>
      </c>
      <c r="K503" s="257">
        <v>255</v>
      </c>
      <c r="L503" s="257">
        <f t="shared" si="461"/>
        <v>41</v>
      </c>
      <c r="M503" s="257">
        <f>255+41</f>
        <v>296</v>
      </c>
      <c r="N503" s="257">
        <v>255</v>
      </c>
      <c r="O503" s="257">
        <f t="shared" si="462"/>
        <v>41</v>
      </c>
      <c r="P503" s="257">
        <f>255+41</f>
        <v>296</v>
      </c>
    </row>
    <row r="504" spans="2:16">
      <c r="B504" s="365" t="s">
        <v>354</v>
      </c>
      <c r="C504" s="255" t="s">
        <v>354</v>
      </c>
      <c r="D504" s="258" t="s">
        <v>16</v>
      </c>
      <c r="E504" s="359">
        <f t="shared" ref="E504" si="528">E505+E506</f>
        <v>36</v>
      </c>
      <c r="F504" s="359">
        <f t="shared" si="459"/>
        <v>0</v>
      </c>
      <c r="G504" s="359">
        <f t="shared" ref="G504:H504" si="529">G505+G506</f>
        <v>36</v>
      </c>
      <c r="H504" s="359">
        <f t="shared" si="529"/>
        <v>36</v>
      </c>
      <c r="I504" s="359">
        <f t="shared" si="460"/>
        <v>0</v>
      </c>
      <c r="J504" s="359">
        <f t="shared" ref="J504:K504" si="530">J505+J506</f>
        <v>36</v>
      </c>
      <c r="K504" s="359">
        <f t="shared" si="530"/>
        <v>36</v>
      </c>
      <c r="L504" s="359">
        <f t="shared" si="461"/>
        <v>0</v>
      </c>
      <c r="M504" s="359">
        <f t="shared" ref="M504:N504" si="531">M505+M506</f>
        <v>36</v>
      </c>
      <c r="N504" s="359">
        <f t="shared" si="531"/>
        <v>36</v>
      </c>
      <c r="O504" s="359">
        <f t="shared" si="462"/>
        <v>0</v>
      </c>
      <c r="P504" s="359">
        <f t="shared" ref="P504" si="532">P505+P506</f>
        <v>36</v>
      </c>
    </row>
    <row r="505" spans="2:16">
      <c r="B505" s="365" t="s">
        <v>354</v>
      </c>
      <c r="C505" s="255" t="s">
        <v>354</v>
      </c>
      <c r="D505" s="258" t="s">
        <v>17</v>
      </c>
      <c r="E505" s="359">
        <v>34</v>
      </c>
      <c r="F505" s="359">
        <f t="shared" si="459"/>
        <v>0</v>
      </c>
      <c r="G505" s="359">
        <v>34</v>
      </c>
      <c r="H505" s="359">
        <v>34</v>
      </c>
      <c r="I505" s="359">
        <f t="shared" si="460"/>
        <v>0</v>
      </c>
      <c r="J505" s="359">
        <v>34</v>
      </c>
      <c r="K505" s="359">
        <v>34</v>
      </c>
      <c r="L505" s="359">
        <f t="shared" si="461"/>
        <v>0</v>
      </c>
      <c r="M505" s="359">
        <v>34</v>
      </c>
      <c r="N505" s="359">
        <v>34</v>
      </c>
      <c r="O505" s="359">
        <f t="shared" si="462"/>
        <v>0</v>
      </c>
      <c r="P505" s="359">
        <v>34</v>
      </c>
    </row>
    <row r="506" spans="2:16">
      <c r="B506" s="365" t="s">
        <v>354</v>
      </c>
      <c r="C506" s="255" t="s">
        <v>354</v>
      </c>
      <c r="D506" s="258" t="s">
        <v>18</v>
      </c>
      <c r="E506" s="359">
        <v>2</v>
      </c>
      <c r="F506" s="359">
        <f t="shared" si="459"/>
        <v>0</v>
      </c>
      <c r="G506" s="359">
        <v>2</v>
      </c>
      <c r="H506" s="359">
        <v>2</v>
      </c>
      <c r="I506" s="359">
        <f t="shared" si="460"/>
        <v>0</v>
      </c>
      <c r="J506" s="359">
        <v>2</v>
      </c>
      <c r="K506" s="359">
        <v>2</v>
      </c>
      <c r="L506" s="359">
        <f t="shared" si="461"/>
        <v>0</v>
      </c>
      <c r="M506" s="359">
        <v>2</v>
      </c>
      <c r="N506" s="359">
        <v>2</v>
      </c>
      <c r="O506" s="359">
        <f t="shared" si="462"/>
        <v>0</v>
      </c>
      <c r="P506" s="359">
        <v>2</v>
      </c>
    </row>
    <row r="507" spans="2:16" ht="42.75">
      <c r="B507" s="255" t="s">
        <v>493</v>
      </c>
      <c r="C507" s="255" t="s">
        <v>695</v>
      </c>
      <c r="D507" s="256" t="s">
        <v>494</v>
      </c>
      <c r="E507" s="257">
        <v>60</v>
      </c>
      <c r="F507" s="257">
        <f t="shared" si="459"/>
        <v>10</v>
      </c>
      <c r="G507" s="257">
        <f>60+10</f>
        <v>70</v>
      </c>
      <c r="H507" s="257">
        <v>60</v>
      </c>
      <c r="I507" s="257">
        <f t="shared" si="460"/>
        <v>5</v>
      </c>
      <c r="J507" s="257">
        <f>60+5</f>
        <v>65</v>
      </c>
      <c r="K507" s="257">
        <v>60</v>
      </c>
      <c r="L507" s="257">
        <f t="shared" si="461"/>
        <v>5</v>
      </c>
      <c r="M507" s="257">
        <f>60+5</f>
        <v>65</v>
      </c>
      <c r="N507" s="257">
        <v>60</v>
      </c>
      <c r="O507" s="257">
        <f t="shared" si="462"/>
        <v>5</v>
      </c>
      <c r="P507" s="257">
        <f>60+5</f>
        <v>65</v>
      </c>
    </row>
    <row r="508" spans="2:16">
      <c r="B508" s="365" t="s">
        <v>354</v>
      </c>
      <c r="C508" s="255" t="s">
        <v>354</v>
      </c>
      <c r="D508" s="258" t="s">
        <v>16</v>
      </c>
      <c r="E508" s="359">
        <f t="shared" ref="E508" si="533">E509+E510</f>
        <v>26</v>
      </c>
      <c r="F508" s="359">
        <f t="shared" si="459"/>
        <v>0</v>
      </c>
      <c r="G508" s="359">
        <f t="shared" ref="G508:H508" si="534">G509+G510</f>
        <v>26</v>
      </c>
      <c r="H508" s="359">
        <f t="shared" si="534"/>
        <v>26</v>
      </c>
      <c r="I508" s="359">
        <f t="shared" si="460"/>
        <v>0</v>
      </c>
      <c r="J508" s="359">
        <f t="shared" ref="J508:K508" si="535">J509+J510</f>
        <v>26</v>
      </c>
      <c r="K508" s="359">
        <f t="shared" si="535"/>
        <v>26</v>
      </c>
      <c r="L508" s="359">
        <f t="shared" si="461"/>
        <v>0</v>
      </c>
      <c r="M508" s="359">
        <f t="shared" ref="M508:N508" si="536">M509+M510</f>
        <v>26</v>
      </c>
      <c r="N508" s="359">
        <f t="shared" si="536"/>
        <v>26</v>
      </c>
      <c r="O508" s="359">
        <f t="shared" si="462"/>
        <v>0</v>
      </c>
      <c r="P508" s="359">
        <f t="shared" ref="P508" si="537">P509+P510</f>
        <v>26</v>
      </c>
    </row>
    <row r="509" spans="2:16">
      <c r="B509" s="365" t="s">
        <v>354</v>
      </c>
      <c r="C509" s="255" t="s">
        <v>354</v>
      </c>
      <c r="D509" s="258" t="s">
        <v>17</v>
      </c>
      <c r="E509" s="359">
        <v>11</v>
      </c>
      <c r="F509" s="359">
        <f t="shared" si="459"/>
        <v>0</v>
      </c>
      <c r="G509" s="359">
        <v>11</v>
      </c>
      <c r="H509" s="359">
        <v>11</v>
      </c>
      <c r="I509" s="359">
        <f t="shared" si="460"/>
        <v>0</v>
      </c>
      <c r="J509" s="359">
        <v>11</v>
      </c>
      <c r="K509" s="359">
        <v>11</v>
      </c>
      <c r="L509" s="359">
        <f t="shared" si="461"/>
        <v>0</v>
      </c>
      <c r="M509" s="359">
        <v>11</v>
      </c>
      <c r="N509" s="359">
        <v>11</v>
      </c>
      <c r="O509" s="359">
        <f t="shared" si="462"/>
        <v>0</v>
      </c>
      <c r="P509" s="359">
        <v>11</v>
      </c>
    </row>
    <row r="510" spans="2:16">
      <c r="B510" s="365" t="s">
        <v>354</v>
      </c>
      <c r="C510" s="255" t="s">
        <v>354</v>
      </c>
      <c r="D510" s="258" t="s">
        <v>18</v>
      </c>
      <c r="E510" s="359">
        <v>15</v>
      </c>
      <c r="F510" s="359">
        <f t="shared" si="459"/>
        <v>0</v>
      </c>
      <c r="G510" s="359">
        <v>15</v>
      </c>
      <c r="H510" s="359">
        <v>15</v>
      </c>
      <c r="I510" s="359">
        <f t="shared" si="460"/>
        <v>0</v>
      </c>
      <c r="J510" s="359">
        <v>15</v>
      </c>
      <c r="K510" s="359">
        <v>15</v>
      </c>
      <c r="L510" s="359">
        <f t="shared" si="461"/>
        <v>0</v>
      </c>
      <c r="M510" s="359">
        <v>15</v>
      </c>
      <c r="N510" s="359">
        <v>15</v>
      </c>
      <c r="O510" s="359">
        <f t="shared" si="462"/>
        <v>0</v>
      </c>
      <c r="P510" s="359">
        <v>15</v>
      </c>
    </row>
    <row r="511" spans="2:16" ht="42.75">
      <c r="B511" s="255" t="s">
        <v>495</v>
      </c>
      <c r="C511" s="255" t="s">
        <v>696</v>
      </c>
      <c r="D511" s="256" t="s">
        <v>496</v>
      </c>
      <c r="E511" s="257">
        <v>400</v>
      </c>
      <c r="F511" s="257">
        <f t="shared" si="459"/>
        <v>203</v>
      </c>
      <c r="G511" s="257">
        <f>400+203</f>
        <v>603</v>
      </c>
      <c r="H511" s="257">
        <v>400</v>
      </c>
      <c r="I511" s="257">
        <f t="shared" si="460"/>
        <v>100</v>
      </c>
      <c r="J511" s="257">
        <f>400+100</f>
        <v>500</v>
      </c>
      <c r="K511" s="257">
        <v>400</v>
      </c>
      <c r="L511" s="257">
        <f t="shared" si="461"/>
        <v>100</v>
      </c>
      <c r="M511" s="257">
        <f>400+100</f>
        <v>500</v>
      </c>
      <c r="N511" s="257">
        <v>400</v>
      </c>
      <c r="O511" s="257">
        <f t="shared" si="462"/>
        <v>100</v>
      </c>
      <c r="P511" s="257">
        <f>400+100</f>
        <v>500</v>
      </c>
    </row>
    <row r="512" spans="2:16">
      <c r="B512" s="365" t="s">
        <v>354</v>
      </c>
      <c r="C512" s="255" t="s">
        <v>354</v>
      </c>
      <c r="D512" s="258" t="s">
        <v>16</v>
      </c>
      <c r="E512" s="359">
        <f t="shared" ref="E512" si="538">E513+E514</f>
        <v>84</v>
      </c>
      <c r="F512" s="359">
        <f t="shared" si="459"/>
        <v>0</v>
      </c>
      <c r="G512" s="359">
        <f t="shared" ref="G512:H512" si="539">G513+G514</f>
        <v>84</v>
      </c>
      <c r="H512" s="359">
        <f t="shared" si="539"/>
        <v>84</v>
      </c>
      <c r="I512" s="359">
        <f t="shared" si="460"/>
        <v>0</v>
      </c>
      <c r="J512" s="359">
        <f t="shared" ref="J512:K512" si="540">J513+J514</f>
        <v>84</v>
      </c>
      <c r="K512" s="359">
        <f t="shared" si="540"/>
        <v>84</v>
      </c>
      <c r="L512" s="359">
        <f t="shared" si="461"/>
        <v>0</v>
      </c>
      <c r="M512" s="359">
        <f t="shared" ref="M512:N512" si="541">M513+M514</f>
        <v>84</v>
      </c>
      <c r="N512" s="359">
        <f t="shared" si="541"/>
        <v>84</v>
      </c>
      <c r="O512" s="359">
        <f t="shared" si="462"/>
        <v>0</v>
      </c>
      <c r="P512" s="359">
        <f t="shared" ref="P512" si="542">P513+P514</f>
        <v>84</v>
      </c>
    </row>
    <row r="513" spans="2:16">
      <c r="B513" s="365" t="s">
        <v>354</v>
      </c>
      <c r="C513" s="255" t="s">
        <v>354</v>
      </c>
      <c r="D513" s="258" t="s">
        <v>17</v>
      </c>
      <c r="E513" s="359">
        <v>68</v>
      </c>
      <c r="F513" s="359">
        <f t="shared" si="459"/>
        <v>0</v>
      </c>
      <c r="G513" s="359">
        <v>68</v>
      </c>
      <c r="H513" s="359">
        <v>68</v>
      </c>
      <c r="I513" s="359">
        <f t="shared" si="460"/>
        <v>0</v>
      </c>
      <c r="J513" s="359">
        <v>68</v>
      </c>
      <c r="K513" s="359">
        <v>68</v>
      </c>
      <c r="L513" s="359">
        <f t="shared" si="461"/>
        <v>0</v>
      </c>
      <c r="M513" s="359">
        <v>68</v>
      </c>
      <c r="N513" s="359">
        <v>68</v>
      </c>
      <c r="O513" s="359">
        <f t="shared" si="462"/>
        <v>0</v>
      </c>
      <c r="P513" s="359">
        <v>68</v>
      </c>
    </row>
    <row r="514" spans="2:16">
      <c r="B514" s="365" t="s">
        <v>354</v>
      </c>
      <c r="C514" s="255" t="s">
        <v>354</v>
      </c>
      <c r="D514" s="258" t="s">
        <v>18</v>
      </c>
      <c r="E514" s="359">
        <v>16</v>
      </c>
      <c r="F514" s="359">
        <f t="shared" si="459"/>
        <v>0</v>
      </c>
      <c r="G514" s="359">
        <v>16</v>
      </c>
      <c r="H514" s="359">
        <v>16</v>
      </c>
      <c r="I514" s="359">
        <f t="shared" si="460"/>
        <v>0</v>
      </c>
      <c r="J514" s="359">
        <v>16</v>
      </c>
      <c r="K514" s="359">
        <v>16</v>
      </c>
      <c r="L514" s="359">
        <f t="shared" si="461"/>
        <v>0</v>
      </c>
      <c r="M514" s="359">
        <v>16</v>
      </c>
      <c r="N514" s="359">
        <v>16</v>
      </c>
      <c r="O514" s="359">
        <f t="shared" si="462"/>
        <v>0</v>
      </c>
      <c r="P514" s="359">
        <v>16</v>
      </c>
    </row>
    <row r="515" spans="2:16" ht="28.5">
      <c r="B515" s="255" t="s">
        <v>497</v>
      </c>
      <c r="C515" s="255" t="s">
        <v>697</v>
      </c>
      <c r="D515" s="256" t="s">
        <v>498</v>
      </c>
      <c r="E515" s="257">
        <v>180</v>
      </c>
      <c r="F515" s="257">
        <f t="shared" si="459"/>
        <v>0</v>
      </c>
      <c r="G515" s="257">
        <v>180</v>
      </c>
      <c r="H515" s="257">
        <v>180</v>
      </c>
      <c r="I515" s="257">
        <f t="shared" si="460"/>
        <v>0</v>
      </c>
      <c r="J515" s="257">
        <v>180</v>
      </c>
      <c r="K515" s="257">
        <v>180</v>
      </c>
      <c r="L515" s="257">
        <f t="shared" si="461"/>
        <v>0</v>
      </c>
      <c r="M515" s="257">
        <v>180</v>
      </c>
      <c r="N515" s="257">
        <v>180</v>
      </c>
      <c r="O515" s="257">
        <f t="shared" si="462"/>
        <v>0</v>
      </c>
      <c r="P515" s="257">
        <v>180</v>
      </c>
    </row>
    <row r="516" spans="2:16">
      <c r="B516" s="365" t="s">
        <v>354</v>
      </c>
      <c r="C516" s="255" t="s">
        <v>354</v>
      </c>
      <c r="D516" s="258" t="s">
        <v>16</v>
      </c>
      <c r="E516" s="359">
        <f t="shared" ref="E516" si="543">E517+E518</f>
        <v>38</v>
      </c>
      <c r="F516" s="359">
        <f t="shared" si="459"/>
        <v>0</v>
      </c>
      <c r="G516" s="359">
        <f t="shared" ref="G516:H516" si="544">G517+G518</f>
        <v>38</v>
      </c>
      <c r="H516" s="359">
        <f t="shared" si="544"/>
        <v>38</v>
      </c>
      <c r="I516" s="359">
        <f t="shared" si="460"/>
        <v>0</v>
      </c>
      <c r="J516" s="359">
        <f t="shared" ref="J516:K516" si="545">J517+J518</f>
        <v>38</v>
      </c>
      <c r="K516" s="359">
        <f t="shared" si="545"/>
        <v>38</v>
      </c>
      <c r="L516" s="359">
        <f t="shared" si="461"/>
        <v>0</v>
      </c>
      <c r="M516" s="359">
        <f t="shared" ref="M516:N516" si="546">M517+M518</f>
        <v>38</v>
      </c>
      <c r="N516" s="359">
        <f t="shared" si="546"/>
        <v>38</v>
      </c>
      <c r="O516" s="359">
        <f t="shared" si="462"/>
        <v>0</v>
      </c>
      <c r="P516" s="359">
        <f t="shared" ref="P516" si="547">P517+P518</f>
        <v>38</v>
      </c>
    </row>
    <row r="517" spans="2:16">
      <c r="B517" s="365" t="s">
        <v>354</v>
      </c>
      <c r="C517" s="255" t="s">
        <v>354</v>
      </c>
      <c r="D517" s="258" t="s">
        <v>17</v>
      </c>
      <c r="E517" s="359">
        <v>31</v>
      </c>
      <c r="F517" s="359">
        <f t="shared" ref="F517:F580" si="548">G517-E517</f>
        <v>0</v>
      </c>
      <c r="G517" s="359">
        <v>31</v>
      </c>
      <c r="H517" s="359">
        <v>31</v>
      </c>
      <c r="I517" s="359">
        <f t="shared" ref="I517:I580" si="549">J517-H517</f>
        <v>0</v>
      </c>
      <c r="J517" s="359">
        <v>31</v>
      </c>
      <c r="K517" s="359">
        <v>31</v>
      </c>
      <c r="L517" s="359">
        <f t="shared" ref="L517:L580" si="550">M517-K517</f>
        <v>0</v>
      </c>
      <c r="M517" s="359">
        <v>31</v>
      </c>
      <c r="N517" s="359">
        <v>31</v>
      </c>
      <c r="O517" s="359">
        <f t="shared" ref="O517:O580" si="551">P517-N517</f>
        <v>0</v>
      </c>
      <c r="P517" s="359">
        <v>31</v>
      </c>
    </row>
    <row r="518" spans="2:16">
      <c r="B518" s="365" t="s">
        <v>354</v>
      </c>
      <c r="C518" s="255" t="s">
        <v>354</v>
      </c>
      <c r="D518" s="258" t="s">
        <v>18</v>
      </c>
      <c r="E518" s="359">
        <v>7</v>
      </c>
      <c r="F518" s="359">
        <f t="shared" si="548"/>
        <v>0</v>
      </c>
      <c r="G518" s="359">
        <v>7</v>
      </c>
      <c r="H518" s="359">
        <v>7</v>
      </c>
      <c r="I518" s="359">
        <f t="shared" si="549"/>
        <v>0</v>
      </c>
      <c r="J518" s="359">
        <v>7</v>
      </c>
      <c r="K518" s="359">
        <v>7</v>
      </c>
      <c r="L518" s="359">
        <f t="shared" si="550"/>
        <v>0</v>
      </c>
      <c r="M518" s="359">
        <v>7</v>
      </c>
      <c r="N518" s="359">
        <v>7</v>
      </c>
      <c r="O518" s="359">
        <f t="shared" si="551"/>
        <v>0</v>
      </c>
      <c r="P518" s="359">
        <v>7</v>
      </c>
    </row>
    <row r="519" spans="2:16" ht="28.5">
      <c r="B519" s="255" t="s">
        <v>499</v>
      </c>
      <c r="C519" s="255" t="s">
        <v>698</v>
      </c>
      <c r="D519" s="256" t="s">
        <v>500</v>
      </c>
      <c r="E519" s="257">
        <v>80</v>
      </c>
      <c r="F519" s="257">
        <f t="shared" si="548"/>
        <v>1582</v>
      </c>
      <c r="G519" s="257">
        <f>80+1582</f>
        <v>1662</v>
      </c>
      <c r="H519" s="257">
        <v>80</v>
      </c>
      <c r="I519" s="257">
        <f t="shared" si="549"/>
        <v>31</v>
      </c>
      <c r="J519" s="257">
        <f>80+31</f>
        <v>111</v>
      </c>
      <c r="K519" s="257">
        <v>80</v>
      </c>
      <c r="L519" s="257">
        <f t="shared" si="550"/>
        <v>31</v>
      </c>
      <c r="M519" s="257">
        <f>80+31</f>
        <v>111</v>
      </c>
      <c r="N519" s="257">
        <v>80</v>
      </c>
      <c r="O519" s="257">
        <f t="shared" si="551"/>
        <v>31</v>
      </c>
      <c r="P519" s="257">
        <f>80+31</f>
        <v>111</v>
      </c>
    </row>
    <row r="520" spans="2:16">
      <c r="B520" s="365" t="s">
        <v>354</v>
      </c>
      <c r="C520" s="255" t="s">
        <v>354</v>
      </c>
      <c r="D520" s="258" t="s">
        <v>16</v>
      </c>
      <c r="E520" s="359">
        <f t="shared" ref="E520" si="552">E521+E522</f>
        <v>16</v>
      </c>
      <c r="F520" s="359">
        <f t="shared" si="548"/>
        <v>3</v>
      </c>
      <c r="G520" s="359">
        <f t="shared" ref="G520:H520" si="553">G521+G522</f>
        <v>19</v>
      </c>
      <c r="H520" s="359">
        <f t="shared" si="553"/>
        <v>16</v>
      </c>
      <c r="I520" s="359">
        <f t="shared" si="549"/>
        <v>3</v>
      </c>
      <c r="J520" s="359">
        <f t="shared" ref="J520:K520" si="554">J521+J522</f>
        <v>19</v>
      </c>
      <c r="K520" s="359">
        <f t="shared" si="554"/>
        <v>16</v>
      </c>
      <c r="L520" s="359">
        <f t="shared" si="550"/>
        <v>3</v>
      </c>
      <c r="M520" s="359">
        <f t="shared" ref="M520:N520" si="555">M521+M522</f>
        <v>19</v>
      </c>
      <c r="N520" s="359">
        <f t="shared" si="555"/>
        <v>16</v>
      </c>
      <c r="O520" s="359">
        <f t="shared" si="551"/>
        <v>3</v>
      </c>
      <c r="P520" s="359">
        <f t="shared" ref="P520" si="556">P521+P522</f>
        <v>19</v>
      </c>
    </row>
    <row r="521" spans="2:16">
      <c r="B521" s="365" t="s">
        <v>354</v>
      </c>
      <c r="C521" s="255" t="s">
        <v>354</v>
      </c>
      <c r="D521" s="258" t="s">
        <v>17</v>
      </c>
      <c r="E521" s="359">
        <v>13</v>
      </c>
      <c r="F521" s="359">
        <f t="shared" si="548"/>
        <v>3</v>
      </c>
      <c r="G521" s="359">
        <f>13+3</f>
        <v>16</v>
      </c>
      <c r="H521" s="359">
        <v>13</v>
      </c>
      <c r="I521" s="359">
        <f t="shared" si="549"/>
        <v>3</v>
      </c>
      <c r="J521" s="359">
        <f>13+3</f>
        <v>16</v>
      </c>
      <c r="K521" s="359">
        <v>13</v>
      </c>
      <c r="L521" s="359">
        <f t="shared" si="550"/>
        <v>3</v>
      </c>
      <c r="M521" s="359">
        <f>13+3</f>
        <v>16</v>
      </c>
      <c r="N521" s="359">
        <v>13</v>
      </c>
      <c r="O521" s="359">
        <f t="shared" si="551"/>
        <v>3</v>
      </c>
      <c r="P521" s="359">
        <f>13+3</f>
        <v>16</v>
      </c>
    </row>
    <row r="522" spans="2:16">
      <c r="B522" s="365" t="s">
        <v>354</v>
      </c>
      <c r="C522" s="255" t="s">
        <v>354</v>
      </c>
      <c r="D522" s="258" t="s">
        <v>18</v>
      </c>
      <c r="E522" s="359">
        <v>3</v>
      </c>
      <c r="F522" s="359">
        <f t="shared" si="548"/>
        <v>0</v>
      </c>
      <c r="G522" s="359">
        <v>3</v>
      </c>
      <c r="H522" s="359">
        <v>3</v>
      </c>
      <c r="I522" s="359">
        <f t="shared" si="549"/>
        <v>0</v>
      </c>
      <c r="J522" s="359">
        <v>3</v>
      </c>
      <c r="K522" s="359">
        <v>3</v>
      </c>
      <c r="L522" s="359">
        <f t="shared" si="550"/>
        <v>0</v>
      </c>
      <c r="M522" s="359">
        <v>3</v>
      </c>
      <c r="N522" s="359">
        <v>3</v>
      </c>
      <c r="O522" s="359">
        <f t="shared" si="551"/>
        <v>0</v>
      </c>
      <c r="P522" s="359">
        <v>3</v>
      </c>
    </row>
    <row r="523" spans="2:16" ht="28.5">
      <c r="B523" s="255" t="s">
        <v>501</v>
      </c>
      <c r="C523" s="255" t="s">
        <v>699</v>
      </c>
      <c r="D523" s="256" t="s">
        <v>502</v>
      </c>
      <c r="E523" s="257">
        <v>350</v>
      </c>
      <c r="F523" s="257">
        <f t="shared" si="548"/>
        <v>0</v>
      </c>
      <c r="G523" s="257">
        <v>350</v>
      </c>
      <c r="H523" s="257">
        <v>350</v>
      </c>
      <c r="I523" s="257">
        <f t="shared" si="549"/>
        <v>0</v>
      </c>
      <c r="J523" s="257">
        <v>350</v>
      </c>
      <c r="K523" s="257">
        <v>350</v>
      </c>
      <c r="L523" s="257">
        <f t="shared" si="550"/>
        <v>0</v>
      </c>
      <c r="M523" s="257">
        <v>350</v>
      </c>
      <c r="N523" s="257">
        <v>350</v>
      </c>
      <c r="O523" s="257">
        <f t="shared" si="551"/>
        <v>0</v>
      </c>
      <c r="P523" s="257">
        <v>350</v>
      </c>
    </row>
    <row r="524" spans="2:16">
      <c r="B524" s="365" t="s">
        <v>354</v>
      </c>
      <c r="C524" s="255" t="s">
        <v>354</v>
      </c>
      <c r="D524" s="258" t="s">
        <v>16</v>
      </c>
      <c r="E524" s="359">
        <f t="shared" ref="E524" si="557">E525+E526</f>
        <v>53</v>
      </c>
      <c r="F524" s="359">
        <f t="shared" si="548"/>
        <v>0</v>
      </c>
      <c r="G524" s="359">
        <f t="shared" ref="G524:H524" si="558">G525+G526</f>
        <v>53</v>
      </c>
      <c r="H524" s="359">
        <f t="shared" si="558"/>
        <v>53</v>
      </c>
      <c r="I524" s="359">
        <f t="shared" si="549"/>
        <v>0</v>
      </c>
      <c r="J524" s="359">
        <f t="shared" ref="J524:K524" si="559">J525+J526</f>
        <v>53</v>
      </c>
      <c r="K524" s="359">
        <f t="shared" si="559"/>
        <v>53</v>
      </c>
      <c r="L524" s="359">
        <f t="shared" si="550"/>
        <v>0</v>
      </c>
      <c r="M524" s="359">
        <f t="shared" ref="M524:N524" si="560">M525+M526</f>
        <v>53</v>
      </c>
      <c r="N524" s="359">
        <f t="shared" si="560"/>
        <v>53</v>
      </c>
      <c r="O524" s="359">
        <f t="shared" si="551"/>
        <v>0</v>
      </c>
      <c r="P524" s="359">
        <f t="shared" ref="P524" si="561">P525+P526</f>
        <v>53</v>
      </c>
    </row>
    <row r="525" spans="2:16">
      <c r="B525" s="365" t="s">
        <v>354</v>
      </c>
      <c r="C525" s="255" t="s">
        <v>354</v>
      </c>
      <c r="D525" s="258" t="s">
        <v>17</v>
      </c>
      <c r="E525" s="359">
        <v>50</v>
      </c>
      <c r="F525" s="359">
        <f t="shared" si="548"/>
        <v>0</v>
      </c>
      <c r="G525" s="359">
        <v>50</v>
      </c>
      <c r="H525" s="359">
        <v>50</v>
      </c>
      <c r="I525" s="359">
        <f t="shared" si="549"/>
        <v>0</v>
      </c>
      <c r="J525" s="359">
        <v>50</v>
      </c>
      <c r="K525" s="359">
        <v>50</v>
      </c>
      <c r="L525" s="359">
        <f t="shared" si="550"/>
        <v>0</v>
      </c>
      <c r="M525" s="359">
        <v>50</v>
      </c>
      <c r="N525" s="359">
        <v>50</v>
      </c>
      <c r="O525" s="359">
        <f t="shared" si="551"/>
        <v>0</v>
      </c>
      <c r="P525" s="359">
        <v>50</v>
      </c>
    </row>
    <row r="526" spans="2:16">
      <c r="B526" s="365" t="s">
        <v>354</v>
      </c>
      <c r="C526" s="255" t="s">
        <v>354</v>
      </c>
      <c r="D526" s="258" t="s">
        <v>18</v>
      </c>
      <c r="E526" s="359">
        <v>3</v>
      </c>
      <c r="F526" s="359">
        <f t="shared" si="548"/>
        <v>0</v>
      </c>
      <c r="G526" s="359">
        <v>3</v>
      </c>
      <c r="H526" s="359">
        <v>3</v>
      </c>
      <c r="I526" s="359">
        <f t="shared" si="549"/>
        <v>0</v>
      </c>
      <c r="J526" s="359">
        <v>3</v>
      </c>
      <c r="K526" s="359">
        <v>3</v>
      </c>
      <c r="L526" s="359">
        <f t="shared" si="550"/>
        <v>0</v>
      </c>
      <c r="M526" s="359">
        <v>3</v>
      </c>
      <c r="N526" s="359">
        <v>3</v>
      </c>
      <c r="O526" s="359">
        <f t="shared" si="551"/>
        <v>0</v>
      </c>
      <c r="P526" s="359">
        <v>3</v>
      </c>
    </row>
    <row r="527" spans="2:16" ht="28.5">
      <c r="B527" s="255" t="s">
        <v>503</v>
      </c>
      <c r="C527" s="255" t="s">
        <v>700</v>
      </c>
      <c r="D527" s="256" t="s">
        <v>504</v>
      </c>
      <c r="E527" s="257">
        <f>270+199</f>
        <v>469</v>
      </c>
      <c r="F527" s="257">
        <f t="shared" si="548"/>
        <v>0</v>
      </c>
      <c r="G527" s="257">
        <f>270+199</f>
        <v>469</v>
      </c>
      <c r="H527" s="257">
        <f>270+199</f>
        <v>469</v>
      </c>
      <c r="I527" s="257">
        <f t="shared" si="549"/>
        <v>0</v>
      </c>
      <c r="J527" s="257">
        <f>270+199</f>
        <v>469</v>
      </c>
      <c r="K527" s="257">
        <f>270+199</f>
        <v>469</v>
      </c>
      <c r="L527" s="257">
        <f t="shared" si="550"/>
        <v>0</v>
      </c>
      <c r="M527" s="257">
        <f>270+199</f>
        <v>469</v>
      </c>
      <c r="N527" s="257">
        <f>270+199</f>
        <v>469</v>
      </c>
      <c r="O527" s="257">
        <f t="shared" si="551"/>
        <v>0</v>
      </c>
      <c r="P527" s="257">
        <f>270+199</f>
        <v>469</v>
      </c>
    </row>
    <row r="528" spans="2:16">
      <c r="B528" s="365" t="s">
        <v>354</v>
      </c>
      <c r="C528" s="255" t="s">
        <v>354</v>
      </c>
      <c r="D528" s="258" t="s">
        <v>16</v>
      </c>
      <c r="E528" s="359">
        <f t="shared" ref="E528" si="562">E529+E530</f>
        <v>63</v>
      </c>
      <c r="F528" s="359">
        <f t="shared" si="548"/>
        <v>0</v>
      </c>
      <c r="G528" s="359">
        <f t="shared" ref="G528:H528" si="563">G529+G530</f>
        <v>63</v>
      </c>
      <c r="H528" s="359">
        <f t="shared" si="563"/>
        <v>63</v>
      </c>
      <c r="I528" s="359">
        <f t="shared" si="549"/>
        <v>0</v>
      </c>
      <c r="J528" s="359">
        <f t="shared" ref="J528:K528" si="564">J529+J530</f>
        <v>63</v>
      </c>
      <c r="K528" s="359">
        <f t="shared" si="564"/>
        <v>63</v>
      </c>
      <c r="L528" s="359">
        <f t="shared" si="550"/>
        <v>0</v>
      </c>
      <c r="M528" s="359">
        <f t="shared" ref="M528:N528" si="565">M529+M530</f>
        <v>63</v>
      </c>
      <c r="N528" s="359">
        <f t="shared" si="565"/>
        <v>63</v>
      </c>
      <c r="O528" s="359">
        <f t="shared" si="551"/>
        <v>0</v>
      </c>
      <c r="P528" s="359">
        <f t="shared" ref="P528" si="566">P529+P530</f>
        <v>63</v>
      </c>
    </row>
    <row r="529" spans="2:16">
      <c r="B529" s="365" t="s">
        <v>354</v>
      </c>
      <c r="C529" s="255" t="s">
        <v>354</v>
      </c>
      <c r="D529" s="258" t="s">
        <v>17</v>
      </c>
      <c r="E529" s="359">
        <v>56</v>
      </c>
      <c r="F529" s="359">
        <f t="shared" si="548"/>
        <v>0</v>
      </c>
      <c r="G529" s="359">
        <v>56</v>
      </c>
      <c r="H529" s="359">
        <v>56</v>
      </c>
      <c r="I529" s="359">
        <f t="shared" si="549"/>
        <v>0</v>
      </c>
      <c r="J529" s="359">
        <v>56</v>
      </c>
      <c r="K529" s="359">
        <v>56</v>
      </c>
      <c r="L529" s="359">
        <f t="shared" si="550"/>
        <v>0</v>
      </c>
      <c r="M529" s="359">
        <v>56</v>
      </c>
      <c r="N529" s="359">
        <v>56</v>
      </c>
      <c r="O529" s="359">
        <f t="shared" si="551"/>
        <v>0</v>
      </c>
      <c r="P529" s="359">
        <v>56</v>
      </c>
    </row>
    <row r="530" spans="2:16">
      <c r="B530" s="365" t="s">
        <v>354</v>
      </c>
      <c r="C530" s="255" t="s">
        <v>354</v>
      </c>
      <c r="D530" s="258" t="s">
        <v>18</v>
      </c>
      <c r="E530" s="359">
        <v>7</v>
      </c>
      <c r="F530" s="359">
        <f t="shared" si="548"/>
        <v>0</v>
      </c>
      <c r="G530" s="359">
        <v>7</v>
      </c>
      <c r="H530" s="359">
        <v>7</v>
      </c>
      <c r="I530" s="359">
        <f t="shared" si="549"/>
        <v>0</v>
      </c>
      <c r="J530" s="359">
        <v>7</v>
      </c>
      <c r="K530" s="359">
        <v>7</v>
      </c>
      <c r="L530" s="359">
        <f t="shared" si="550"/>
        <v>0</v>
      </c>
      <c r="M530" s="359">
        <v>7</v>
      </c>
      <c r="N530" s="359">
        <v>7</v>
      </c>
      <c r="O530" s="359">
        <f t="shared" si="551"/>
        <v>0</v>
      </c>
      <c r="P530" s="359">
        <v>7</v>
      </c>
    </row>
    <row r="531" spans="2:16" ht="28.5">
      <c r="B531" s="286" t="s">
        <v>505</v>
      </c>
      <c r="C531" s="286" t="s">
        <v>704</v>
      </c>
      <c r="D531" s="366" t="s">
        <v>506</v>
      </c>
      <c r="E531" s="367">
        <v>80</v>
      </c>
      <c r="F531" s="367">
        <f t="shared" si="548"/>
        <v>684</v>
      </c>
      <c r="G531" s="257">
        <f>80+684</f>
        <v>764</v>
      </c>
      <c r="H531" s="367">
        <v>80</v>
      </c>
      <c r="I531" s="367">
        <f t="shared" si="549"/>
        <v>14</v>
      </c>
      <c r="J531" s="257">
        <f>80+14</f>
        <v>94</v>
      </c>
      <c r="K531" s="367">
        <v>80</v>
      </c>
      <c r="L531" s="367">
        <f t="shared" si="550"/>
        <v>14</v>
      </c>
      <c r="M531" s="257">
        <f>80+14</f>
        <v>94</v>
      </c>
      <c r="N531" s="367">
        <v>80</v>
      </c>
      <c r="O531" s="367">
        <f t="shared" si="551"/>
        <v>14</v>
      </c>
      <c r="P531" s="257">
        <f>80+14</f>
        <v>94</v>
      </c>
    </row>
    <row r="532" spans="2:16">
      <c r="B532" s="365" t="s">
        <v>354</v>
      </c>
      <c r="C532" s="255" t="s">
        <v>354</v>
      </c>
      <c r="D532" s="258" t="s">
        <v>16</v>
      </c>
      <c r="E532" s="359">
        <f t="shared" ref="E532" si="567">E533+E534</f>
        <v>14</v>
      </c>
      <c r="F532" s="359">
        <f t="shared" si="548"/>
        <v>4</v>
      </c>
      <c r="G532" s="359">
        <f t="shared" ref="G532:H532" si="568">G533+G534</f>
        <v>18</v>
      </c>
      <c r="H532" s="359">
        <f t="shared" si="568"/>
        <v>14</v>
      </c>
      <c r="I532" s="359">
        <f t="shared" si="549"/>
        <v>4</v>
      </c>
      <c r="J532" s="359">
        <f t="shared" ref="J532:K532" si="569">J533+J534</f>
        <v>18</v>
      </c>
      <c r="K532" s="359">
        <f t="shared" si="569"/>
        <v>14</v>
      </c>
      <c r="L532" s="359">
        <f t="shared" si="550"/>
        <v>4</v>
      </c>
      <c r="M532" s="359">
        <f t="shared" ref="M532:N532" si="570">M533+M534</f>
        <v>18</v>
      </c>
      <c r="N532" s="359">
        <f t="shared" si="570"/>
        <v>14</v>
      </c>
      <c r="O532" s="359">
        <f t="shared" si="551"/>
        <v>4</v>
      </c>
      <c r="P532" s="359">
        <f t="shared" ref="P532" si="571">P533+P534</f>
        <v>18</v>
      </c>
    </row>
    <row r="533" spans="2:16">
      <c r="B533" s="365" t="s">
        <v>354</v>
      </c>
      <c r="C533" s="255" t="s">
        <v>354</v>
      </c>
      <c r="D533" s="258" t="s">
        <v>17</v>
      </c>
      <c r="E533" s="359">
        <v>12</v>
      </c>
      <c r="F533" s="359">
        <f t="shared" si="548"/>
        <v>4</v>
      </c>
      <c r="G533" s="359">
        <f>12+4</f>
        <v>16</v>
      </c>
      <c r="H533" s="359">
        <v>12</v>
      </c>
      <c r="I533" s="359">
        <f t="shared" si="549"/>
        <v>4</v>
      </c>
      <c r="J533" s="359">
        <f>12+4</f>
        <v>16</v>
      </c>
      <c r="K533" s="359">
        <v>12</v>
      </c>
      <c r="L533" s="359">
        <f t="shared" si="550"/>
        <v>4</v>
      </c>
      <c r="M533" s="359">
        <f>12+4</f>
        <v>16</v>
      </c>
      <c r="N533" s="359">
        <v>12</v>
      </c>
      <c r="O533" s="359">
        <f t="shared" si="551"/>
        <v>4</v>
      </c>
      <c r="P533" s="359">
        <f>12+4</f>
        <v>16</v>
      </c>
    </row>
    <row r="534" spans="2:16">
      <c r="B534" s="365" t="s">
        <v>354</v>
      </c>
      <c r="C534" s="255" t="s">
        <v>354</v>
      </c>
      <c r="D534" s="258" t="s">
        <v>18</v>
      </c>
      <c r="E534" s="359">
        <v>2</v>
      </c>
      <c r="F534" s="359">
        <f t="shared" si="548"/>
        <v>0</v>
      </c>
      <c r="G534" s="359">
        <v>2</v>
      </c>
      <c r="H534" s="359">
        <v>2</v>
      </c>
      <c r="I534" s="359">
        <f t="shared" si="549"/>
        <v>0</v>
      </c>
      <c r="J534" s="359">
        <v>2</v>
      </c>
      <c r="K534" s="359">
        <v>2</v>
      </c>
      <c r="L534" s="359">
        <f t="shared" si="550"/>
        <v>0</v>
      </c>
      <c r="M534" s="359">
        <v>2</v>
      </c>
      <c r="N534" s="359">
        <v>2</v>
      </c>
      <c r="O534" s="359">
        <f t="shared" si="551"/>
        <v>0</v>
      </c>
      <c r="P534" s="359">
        <v>2</v>
      </c>
    </row>
    <row r="535" spans="2:16" ht="28.5">
      <c r="B535" s="286" t="s">
        <v>507</v>
      </c>
      <c r="C535" s="286" t="s">
        <v>705</v>
      </c>
      <c r="D535" s="366" t="s">
        <v>508</v>
      </c>
      <c r="E535" s="367">
        <v>25</v>
      </c>
      <c r="F535" s="367">
        <f t="shared" si="548"/>
        <v>0</v>
      </c>
      <c r="G535" s="257">
        <v>25</v>
      </c>
      <c r="H535" s="367">
        <v>25</v>
      </c>
      <c r="I535" s="367">
        <f t="shared" si="549"/>
        <v>0</v>
      </c>
      <c r="J535" s="257">
        <v>25</v>
      </c>
      <c r="K535" s="367">
        <v>25</v>
      </c>
      <c r="L535" s="367">
        <f t="shared" si="550"/>
        <v>0</v>
      </c>
      <c r="M535" s="257">
        <v>25</v>
      </c>
      <c r="N535" s="367">
        <v>25</v>
      </c>
      <c r="O535" s="367">
        <f t="shared" si="551"/>
        <v>0</v>
      </c>
      <c r="P535" s="257">
        <v>25</v>
      </c>
    </row>
    <row r="536" spans="2:16">
      <c r="B536" s="365" t="s">
        <v>354</v>
      </c>
      <c r="C536" s="255" t="s">
        <v>354</v>
      </c>
      <c r="D536" s="258" t="s">
        <v>16</v>
      </c>
      <c r="E536" s="359">
        <f t="shared" ref="E536" si="572">E537+E538</f>
        <v>7</v>
      </c>
      <c r="F536" s="359">
        <f t="shared" si="548"/>
        <v>0</v>
      </c>
      <c r="G536" s="359">
        <f t="shared" ref="G536:H536" si="573">G537+G538</f>
        <v>7</v>
      </c>
      <c r="H536" s="359">
        <f t="shared" si="573"/>
        <v>7</v>
      </c>
      <c r="I536" s="359">
        <f t="shared" si="549"/>
        <v>0</v>
      </c>
      <c r="J536" s="359">
        <f t="shared" ref="J536:K536" si="574">J537+J538</f>
        <v>7</v>
      </c>
      <c r="K536" s="359">
        <f t="shared" si="574"/>
        <v>7</v>
      </c>
      <c r="L536" s="359">
        <f t="shared" si="550"/>
        <v>0</v>
      </c>
      <c r="M536" s="359">
        <f t="shared" ref="M536:N536" si="575">M537+M538</f>
        <v>7</v>
      </c>
      <c r="N536" s="359">
        <f t="shared" si="575"/>
        <v>7</v>
      </c>
      <c r="O536" s="359">
        <f t="shared" si="551"/>
        <v>0</v>
      </c>
      <c r="P536" s="359">
        <f t="shared" ref="P536" si="576">P537+P538</f>
        <v>7</v>
      </c>
    </row>
    <row r="537" spans="2:16">
      <c r="B537" s="365" t="s">
        <v>354</v>
      </c>
      <c r="C537" s="255" t="s">
        <v>354</v>
      </c>
      <c r="D537" s="258" t="s">
        <v>17</v>
      </c>
      <c r="E537" s="359">
        <v>4</v>
      </c>
      <c r="F537" s="359">
        <f t="shared" si="548"/>
        <v>0</v>
      </c>
      <c r="G537" s="359">
        <v>4</v>
      </c>
      <c r="H537" s="359">
        <v>4</v>
      </c>
      <c r="I537" s="359">
        <f t="shared" si="549"/>
        <v>0</v>
      </c>
      <c r="J537" s="359">
        <v>4</v>
      </c>
      <c r="K537" s="359">
        <v>4</v>
      </c>
      <c r="L537" s="359">
        <f t="shared" si="550"/>
        <v>0</v>
      </c>
      <c r="M537" s="359">
        <v>4</v>
      </c>
      <c r="N537" s="359">
        <v>4</v>
      </c>
      <c r="O537" s="359">
        <f t="shared" si="551"/>
        <v>0</v>
      </c>
      <c r="P537" s="359">
        <v>4</v>
      </c>
    </row>
    <row r="538" spans="2:16">
      <c r="B538" s="365" t="s">
        <v>354</v>
      </c>
      <c r="C538" s="255" t="s">
        <v>354</v>
      </c>
      <c r="D538" s="258" t="s">
        <v>18</v>
      </c>
      <c r="E538" s="359">
        <v>3</v>
      </c>
      <c r="F538" s="359">
        <f t="shared" si="548"/>
        <v>0</v>
      </c>
      <c r="G538" s="359">
        <v>3</v>
      </c>
      <c r="H538" s="359">
        <v>3</v>
      </c>
      <c r="I538" s="359">
        <f t="shared" si="549"/>
        <v>0</v>
      </c>
      <c r="J538" s="359">
        <v>3</v>
      </c>
      <c r="K538" s="359">
        <v>3</v>
      </c>
      <c r="L538" s="359">
        <f t="shared" si="550"/>
        <v>0</v>
      </c>
      <c r="M538" s="359">
        <v>3</v>
      </c>
      <c r="N538" s="359">
        <v>3</v>
      </c>
      <c r="O538" s="359">
        <f t="shared" si="551"/>
        <v>0</v>
      </c>
      <c r="P538" s="359">
        <v>3</v>
      </c>
    </row>
    <row r="539" spans="2:16" ht="28.5">
      <c r="B539" s="255" t="s">
        <v>509</v>
      </c>
      <c r="C539" s="255" t="s">
        <v>701</v>
      </c>
      <c r="D539" s="256" t="s">
        <v>510</v>
      </c>
      <c r="E539" s="257">
        <v>45</v>
      </c>
      <c r="F539" s="257">
        <f t="shared" si="548"/>
        <v>0</v>
      </c>
      <c r="G539" s="257">
        <v>45</v>
      </c>
      <c r="H539" s="257">
        <v>45</v>
      </c>
      <c r="I539" s="257">
        <f t="shared" si="549"/>
        <v>0</v>
      </c>
      <c r="J539" s="257">
        <v>45</v>
      </c>
      <c r="K539" s="257">
        <v>45</v>
      </c>
      <c r="L539" s="257">
        <f t="shared" si="550"/>
        <v>0</v>
      </c>
      <c r="M539" s="257">
        <v>45</v>
      </c>
      <c r="N539" s="257">
        <v>45</v>
      </c>
      <c r="O539" s="257">
        <f t="shared" si="551"/>
        <v>0</v>
      </c>
      <c r="P539" s="257">
        <v>45</v>
      </c>
    </row>
    <row r="540" spans="2:16">
      <c r="B540" s="365" t="s">
        <v>354</v>
      </c>
      <c r="C540" s="255" t="s">
        <v>354</v>
      </c>
      <c r="D540" s="258" t="s">
        <v>16</v>
      </c>
      <c r="E540" s="359">
        <f t="shared" ref="E540" si="577">E541+E542</f>
        <v>11</v>
      </c>
      <c r="F540" s="359">
        <f t="shared" si="548"/>
        <v>0</v>
      </c>
      <c r="G540" s="359">
        <f t="shared" ref="G540:H540" si="578">G541+G542</f>
        <v>11</v>
      </c>
      <c r="H540" s="359">
        <f t="shared" si="578"/>
        <v>11</v>
      </c>
      <c r="I540" s="359">
        <f t="shared" si="549"/>
        <v>0</v>
      </c>
      <c r="J540" s="359">
        <f t="shared" ref="J540:K540" si="579">J541+J542</f>
        <v>11</v>
      </c>
      <c r="K540" s="359">
        <f t="shared" si="579"/>
        <v>11</v>
      </c>
      <c r="L540" s="359">
        <f t="shared" si="550"/>
        <v>0</v>
      </c>
      <c r="M540" s="359">
        <f t="shared" ref="M540:N540" si="580">M541+M542</f>
        <v>11</v>
      </c>
      <c r="N540" s="359">
        <f t="shared" si="580"/>
        <v>11</v>
      </c>
      <c r="O540" s="359">
        <f t="shared" si="551"/>
        <v>0</v>
      </c>
      <c r="P540" s="359">
        <f t="shared" ref="P540" si="581">P541+P542</f>
        <v>11</v>
      </c>
    </row>
    <row r="541" spans="2:16">
      <c r="B541" s="365" t="s">
        <v>354</v>
      </c>
      <c r="C541" s="255" t="s">
        <v>354</v>
      </c>
      <c r="D541" s="258" t="s">
        <v>17</v>
      </c>
      <c r="E541" s="359">
        <v>7</v>
      </c>
      <c r="F541" s="359">
        <f t="shared" si="548"/>
        <v>0</v>
      </c>
      <c r="G541" s="359">
        <v>7</v>
      </c>
      <c r="H541" s="359">
        <v>7</v>
      </c>
      <c r="I541" s="359">
        <f t="shared" si="549"/>
        <v>0</v>
      </c>
      <c r="J541" s="359">
        <v>7</v>
      </c>
      <c r="K541" s="359">
        <v>7</v>
      </c>
      <c r="L541" s="359">
        <f t="shared" si="550"/>
        <v>0</v>
      </c>
      <c r="M541" s="359">
        <v>7</v>
      </c>
      <c r="N541" s="359">
        <v>7</v>
      </c>
      <c r="O541" s="359">
        <f t="shared" si="551"/>
        <v>0</v>
      </c>
      <c r="P541" s="359">
        <v>7</v>
      </c>
    </row>
    <row r="542" spans="2:16">
      <c r="B542" s="365" t="s">
        <v>354</v>
      </c>
      <c r="C542" s="255" t="s">
        <v>354</v>
      </c>
      <c r="D542" s="258" t="s">
        <v>18</v>
      </c>
      <c r="E542" s="359">
        <v>4</v>
      </c>
      <c r="F542" s="359">
        <f t="shared" si="548"/>
        <v>0</v>
      </c>
      <c r="G542" s="359">
        <v>4</v>
      </c>
      <c r="H542" s="359">
        <v>4</v>
      </c>
      <c r="I542" s="359">
        <f t="shared" si="549"/>
        <v>0</v>
      </c>
      <c r="J542" s="359">
        <v>4</v>
      </c>
      <c r="K542" s="359">
        <v>4</v>
      </c>
      <c r="L542" s="359">
        <f t="shared" si="550"/>
        <v>0</v>
      </c>
      <c r="M542" s="359">
        <v>4</v>
      </c>
      <c r="N542" s="359">
        <v>4</v>
      </c>
      <c r="O542" s="359">
        <f t="shared" si="551"/>
        <v>0</v>
      </c>
      <c r="P542" s="359">
        <v>4</v>
      </c>
    </row>
    <row r="543" spans="2:16" ht="28.5">
      <c r="B543" s="286" t="s">
        <v>511</v>
      </c>
      <c r="C543" s="286" t="s">
        <v>702</v>
      </c>
      <c r="D543" s="366" t="s">
        <v>512</v>
      </c>
      <c r="E543" s="367">
        <v>55</v>
      </c>
      <c r="F543" s="367">
        <f t="shared" si="548"/>
        <v>5</v>
      </c>
      <c r="G543" s="257">
        <f>55+5</f>
        <v>60</v>
      </c>
      <c r="H543" s="367">
        <v>55</v>
      </c>
      <c r="I543" s="367">
        <f t="shared" si="549"/>
        <v>5</v>
      </c>
      <c r="J543" s="257">
        <f>55+5</f>
        <v>60</v>
      </c>
      <c r="K543" s="367">
        <v>55</v>
      </c>
      <c r="L543" s="367">
        <f t="shared" si="550"/>
        <v>5</v>
      </c>
      <c r="M543" s="257">
        <f>55+5</f>
        <v>60</v>
      </c>
      <c r="N543" s="367">
        <v>55</v>
      </c>
      <c r="O543" s="367">
        <f t="shared" si="551"/>
        <v>5</v>
      </c>
      <c r="P543" s="257">
        <f>55+5</f>
        <v>60</v>
      </c>
    </row>
    <row r="544" spans="2:16">
      <c r="B544" s="365" t="s">
        <v>354</v>
      </c>
      <c r="C544" s="255" t="s">
        <v>354</v>
      </c>
      <c r="D544" s="258" t="s">
        <v>16</v>
      </c>
      <c r="E544" s="359">
        <f t="shared" ref="E544" si="582">E545+E546</f>
        <v>12</v>
      </c>
      <c r="F544" s="359">
        <f t="shared" si="548"/>
        <v>1</v>
      </c>
      <c r="G544" s="359">
        <f t="shared" ref="G544:H544" si="583">G545+G546</f>
        <v>13</v>
      </c>
      <c r="H544" s="359">
        <f t="shared" si="583"/>
        <v>12</v>
      </c>
      <c r="I544" s="359">
        <f t="shared" si="549"/>
        <v>1</v>
      </c>
      <c r="J544" s="359">
        <f t="shared" ref="J544:K544" si="584">J545+J546</f>
        <v>13</v>
      </c>
      <c r="K544" s="359">
        <f t="shared" si="584"/>
        <v>12</v>
      </c>
      <c r="L544" s="359">
        <f t="shared" si="550"/>
        <v>1</v>
      </c>
      <c r="M544" s="359">
        <f t="shared" ref="M544:N544" si="585">M545+M546</f>
        <v>13</v>
      </c>
      <c r="N544" s="359">
        <f t="shared" si="585"/>
        <v>12</v>
      </c>
      <c r="O544" s="359">
        <f t="shared" si="551"/>
        <v>1</v>
      </c>
      <c r="P544" s="359">
        <f t="shared" ref="P544" si="586">P545+P546</f>
        <v>13</v>
      </c>
    </row>
    <row r="545" spans="2:16">
      <c r="B545" s="365" t="s">
        <v>354</v>
      </c>
      <c r="C545" s="255" t="s">
        <v>354</v>
      </c>
      <c r="D545" s="258" t="s">
        <v>17</v>
      </c>
      <c r="E545" s="359">
        <v>5</v>
      </c>
      <c r="F545" s="359">
        <f t="shared" si="548"/>
        <v>1</v>
      </c>
      <c r="G545" s="359">
        <f>5+1</f>
        <v>6</v>
      </c>
      <c r="H545" s="359">
        <v>5</v>
      </c>
      <c r="I545" s="359">
        <f t="shared" si="549"/>
        <v>1</v>
      </c>
      <c r="J545" s="359">
        <f>5+1</f>
        <v>6</v>
      </c>
      <c r="K545" s="359">
        <v>5</v>
      </c>
      <c r="L545" s="359">
        <f t="shared" si="550"/>
        <v>1</v>
      </c>
      <c r="M545" s="359">
        <f>5+1</f>
        <v>6</v>
      </c>
      <c r="N545" s="359">
        <v>5</v>
      </c>
      <c r="O545" s="359">
        <f t="shared" si="551"/>
        <v>1</v>
      </c>
      <c r="P545" s="359">
        <f>5+1</f>
        <v>6</v>
      </c>
    </row>
    <row r="546" spans="2:16">
      <c r="B546" s="365" t="s">
        <v>354</v>
      </c>
      <c r="C546" s="255" t="s">
        <v>354</v>
      </c>
      <c r="D546" s="258" t="s">
        <v>18</v>
      </c>
      <c r="E546" s="359">
        <v>7</v>
      </c>
      <c r="F546" s="359">
        <f t="shared" si="548"/>
        <v>0</v>
      </c>
      <c r="G546" s="359">
        <v>7</v>
      </c>
      <c r="H546" s="359">
        <v>7</v>
      </c>
      <c r="I546" s="359">
        <f t="shared" si="549"/>
        <v>0</v>
      </c>
      <c r="J546" s="359">
        <v>7</v>
      </c>
      <c r="K546" s="359">
        <v>7</v>
      </c>
      <c r="L546" s="359">
        <f t="shared" si="550"/>
        <v>0</v>
      </c>
      <c r="M546" s="359">
        <v>7</v>
      </c>
      <c r="N546" s="359">
        <v>7</v>
      </c>
      <c r="O546" s="359">
        <f t="shared" si="551"/>
        <v>0</v>
      </c>
      <c r="P546" s="359">
        <v>7</v>
      </c>
    </row>
    <row r="547" spans="2:16" ht="28.5">
      <c r="B547" s="286" t="s">
        <v>513</v>
      </c>
      <c r="C547" s="286" t="s">
        <v>706</v>
      </c>
      <c r="D547" s="366" t="s">
        <v>514</v>
      </c>
      <c r="E547" s="367">
        <v>95</v>
      </c>
      <c r="F547" s="367">
        <f t="shared" si="548"/>
        <v>80</v>
      </c>
      <c r="G547" s="257">
        <f>95+80</f>
        <v>175</v>
      </c>
      <c r="H547" s="367">
        <v>95</v>
      </c>
      <c r="I547" s="367">
        <f t="shared" si="549"/>
        <v>0</v>
      </c>
      <c r="J547" s="257">
        <v>95</v>
      </c>
      <c r="K547" s="367">
        <v>95</v>
      </c>
      <c r="L547" s="367">
        <f t="shared" si="550"/>
        <v>0</v>
      </c>
      <c r="M547" s="257">
        <v>95</v>
      </c>
      <c r="N547" s="367">
        <v>95</v>
      </c>
      <c r="O547" s="367">
        <f t="shared" si="551"/>
        <v>0</v>
      </c>
      <c r="P547" s="257">
        <v>95</v>
      </c>
    </row>
    <row r="548" spans="2:16">
      <c r="B548" s="365" t="s">
        <v>354</v>
      </c>
      <c r="C548" s="255" t="s">
        <v>354</v>
      </c>
      <c r="D548" s="258" t="s">
        <v>16</v>
      </c>
      <c r="E548" s="359">
        <f t="shared" ref="E548" si="587">E549+E550</f>
        <v>17</v>
      </c>
      <c r="F548" s="359">
        <f t="shared" si="548"/>
        <v>0</v>
      </c>
      <c r="G548" s="359">
        <f t="shared" ref="G548:H548" si="588">G549+G550</f>
        <v>17</v>
      </c>
      <c r="H548" s="359">
        <f t="shared" si="588"/>
        <v>17</v>
      </c>
      <c r="I548" s="359">
        <f t="shared" si="549"/>
        <v>0</v>
      </c>
      <c r="J548" s="359">
        <f t="shared" ref="J548:K548" si="589">J549+J550</f>
        <v>17</v>
      </c>
      <c r="K548" s="359">
        <f t="shared" si="589"/>
        <v>17</v>
      </c>
      <c r="L548" s="359">
        <f t="shared" si="550"/>
        <v>0</v>
      </c>
      <c r="M548" s="359">
        <f t="shared" ref="M548:N548" si="590">M549+M550</f>
        <v>17</v>
      </c>
      <c r="N548" s="359">
        <f t="shared" si="590"/>
        <v>17</v>
      </c>
      <c r="O548" s="359">
        <f t="shared" si="551"/>
        <v>0</v>
      </c>
      <c r="P548" s="359">
        <f t="shared" ref="P548" si="591">P549+P550</f>
        <v>17</v>
      </c>
    </row>
    <row r="549" spans="2:16">
      <c r="B549" s="365" t="s">
        <v>354</v>
      </c>
      <c r="C549" s="255" t="s">
        <v>354</v>
      </c>
      <c r="D549" s="258" t="s">
        <v>17</v>
      </c>
      <c r="E549" s="359">
        <v>9</v>
      </c>
      <c r="F549" s="359">
        <f t="shared" si="548"/>
        <v>0</v>
      </c>
      <c r="G549" s="359">
        <v>9</v>
      </c>
      <c r="H549" s="359">
        <v>9</v>
      </c>
      <c r="I549" s="359">
        <f t="shared" si="549"/>
        <v>0</v>
      </c>
      <c r="J549" s="359">
        <v>9</v>
      </c>
      <c r="K549" s="359">
        <v>9</v>
      </c>
      <c r="L549" s="359">
        <f t="shared" si="550"/>
        <v>0</v>
      </c>
      <c r="M549" s="359">
        <v>9</v>
      </c>
      <c r="N549" s="359">
        <v>9</v>
      </c>
      <c r="O549" s="359">
        <f t="shared" si="551"/>
        <v>0</v>
      </c>
      <c r="P549" s="359">
        <v>9</v>
      </c>
    </row>
    <row r="550" spans="2:16">
      <c r="B550" s="365" t="s">
        <v>354</v>
      </c>
      <c r="C550" s="255" t="s">
        <v>354</v>
      </c>
      <c r="D550" s="258" t="s">
        <v>18</v>
      </c>
      <c r="E550" s="359">
        <v>8</v>
      </c>
      <c r="F550" s="359">
        <f t="shared" si="548"/>
        <v>0</v>
      </c>
      <c r="G550" s="359">
        <v>8</v>
      </c>
      <c r="H550" s="359">
        <v>8</v>
      </c>
      <c r="I550" s="359">
        <f t="shared" si="549"/>
        <v>0</v>
      </c>
      <c r="J550" s="359">
        <v>8</v>
      </c>
      <c r="K550" s="359">
        <v>8</v>
      </c>
      <c r="L550" s="359">
        <f t="shared" si="550"/>
        <v>0</v>
      </c>
      <c r="M550" s="359">
        <v>8</v>
      </c>
      <c r="N550" s="359">
        <v>8</v>
      </c>
      <c r="O550" s="359">
        <f t="shared" si="551"/>
        <v>0</v>
      </c>
      <c r="P550" s="359">
        <v>8</v>
      </c>
    </row>
    <row r="551" spans="2:16" ht="28.5">
      <c r="B551" s="255" t="s">
        <v>515</v>
      </c>
      <c r="C551" s="255" t="s">
        <v>707</v>
      </c>
      <c r="D551" s="256" t="s">
        <v>516</v>
      </c>
      <c r="E551" s="257">
        <v>95</v>
      </c>
      <c r="F551" s="257">
        <f t="shared" si="548"/>
        <v>0</v>
      </c>
      <c r="G551" s="257">
        <v>95</v>
      </c>
      <c r="H551" s="257">
        <v>95</v>
      </c>
      <c r="I551" s="257">
        <f t="shared" si="549"/>
        <v>0</v>
      </c>
      <c r="J551" s="257">
        <v>95</v>
      </c>
      <c r="K551" s="257">
        <v>95</v>
      </c>
      <c r="L551" s="257">
        <f t="shared" si="550"/>
        <v>0</v>
      </c>
      <c r="M551" s="257">
        <v>95</v>
      </c>
      <c r="N551" s="257">
        <v>95</v>
      </c>
      <c r="O551" s="257">
        <f t="shared" si="551"/>
        <v>0</v>
      </c>
      <c r="P551" s="257">
        <v>95</v>
      </c>
    </row>
    <row r="552" spans="2:16">
      <c r="B552" s="365" t="s">
        <v>354</v>
      </c>
      <c r="C552" s="255" t="s">
        <v>354</v>
      </c>
      <c r="D552" s="258" t="s">
        <v>16</v>
      </c>
      <c r="E552" s="359">
        <f t="shared" ref="E552" si="592">E553+E554</f>
        <v>23</v>
      </c>
      <c r="F552" s="359">
        <f t="shared" si="548"/>
        <v>0</v>
      </c>
      <c r="G552" s="359">
        <f t="shared" ref="G552:H552" si="593">G553+G554</f>
        <v>23</v>
      </c>
      <c r="H552" s="359">
        <f t="shared" si="593"/>
        <v>23</v>
      </c>
      <c r="I552" s="359">
        <f t="shared" si="549"/>
        <v>0</v>
      </c>
      <c r="J552" s="359">
        <f t="shared" ref="J552:K552" si="594">J553+J554</f>
        <v>23</v>
      </c>
      <c r="K552" s="359">
        <f t="shared" si="594"/>
        <v>23</v>
      </c>
      <c r="L552" s="359">
        <f t="shared" si="550"/>
        <v>0</v>
      </c>
      <c r="M552" s="359">
        <f t="shared" ref="M552:N552" si="595">M553+M554</f>
        <v>23</v>
      </c>
      <c r="N552" s="359">
        <f t="shared" si="595"/>
        <v>23</v>
      </c>
      <c r="O552" s="359">
        <f t="shared" si="551"/>
        <v>0</v>
      </c>
      <c r="P552" s="359">
        <f t="shared" ref="P552" si="596">P553+P554</f>
        <v>23</v>
      </c>
    </row>
    <row r="553" spans="2:16">
      <c r="B553" s="365" t="s">
        <v>354</v>
      </c>
      <c r="C553" s="255" t="s">
        <v>354</v>
      </c>
      <c r="D553" s="258" t="s">
        <v>17</v>
      </c>
      <c r="E553" s="359">
        <v>19</v>
      </c>
      <c r="F553" s="359">
        <f t="shared" si="548"/>
        <v>0</v>
      </c>
      <c r="G553" s="359">
        <v>19</v>
      </c>
      <c r="H553" s="359">
        <v>19</v>
      </c>
      <c r="I553" s="359">
        <f t="shared" si="549"/>
        <v>0</v>
      </c>
      <c r="J553" s="359">
        <v>19</v>
      </c>
      <c r="K553" s="359">
        <v>19</v>
      </c>
      <c r="L553" s="359">
        <f t="shared" si="550"/>
        <v>0</v>
      </c>
      <c r="M553" s="359">
        <v>19</v>
      </c>
      <c r="N553" s="359">
        <v>19</v>
      </c>
      <c r="O553" s="359">
        <f t="shared" si="551"/>
        <v>0</v>
      </c>
      <c r="P553" s="359">
        <v>19</v>
      </c>
    </row>
    <row r="554" spans="2:16">
      <c r="B554" s="365" t="s">
        <v>354</v>
      </c>
      <c r="C554" s="255" t="s">
        <v>354</v>
      </c>
      <c r="D554" s="258" t="s">
        <v>18</v>
      </c>
      <c r="E554" s="359">
        <v>4</v>
      </c>
      <c r="F554" s="359">
        <f t="shared" si="548"/>
        <v>0</v>
      </c>
      <c r="G554" s="359">
        <v>4</v>
      </c>
      <c r="H554" s="359">
        <v>4</v>
      </c>
      <c r="I554" s="359">
        <f t="shared" si="549"/>
        <v>0</v>
      </c>
      <c r="J554" s="359">
        <v>4</v>
      </c>
      <c r="K554" s="359">
        <v>4</v>
      </c>
      <c r="L554" s="359">
        <f t="shared" si="550"/>
        <v>0</v>
      </c>
      <c r="M554" s="359">
        <v>4</v>
      </c>
      <c r="N554" s="359">
        <v>4</v>
      </c>
      <c r="O554" s="359">
        <f t="shared" si="551"/>
        <v>0</v>
      </c>
      <c r="P554" s="359">
        <v>4</v>
      </c>
    </row>
    <row r="555" spans="2:16" ht="28.5">
      <c r="B555" s="255" t="s">
        <v>517</v>
      </c>
      <c r="C555" s="255" t="s">
        <v>708</v>
      </c>
      <c r="D555" s="256" t="s">
        <v>518</v>
      </c>
      <c r="E555" s="257">
        <v>80</v>
      </c>
      <c r="F555" s="257">
        <f t="shared" si="548"/>
        <v>0</v>
      </c>
      <c r="G555" s="257">
        <v>80</v>
      </c>
      <c r="H555" s="257">
        <v>80</v>
      </c>
      <c r="I555" s="257">
        <f t="shared" si="549"/>
        <v>0</v>
      </c>
      <c r="J555" s="257">
        <v>80</v>
      </c>
      <c r="K555" s="257">
        <v>80</v>
      </c>
      <c r="L555" s="257">
        <f t="shared" si="550"/>
        <v>0</v>
      </c>
      <c r="M555" s="257">
        <v>80</v>
      </c>
      <c r="N555" s="257">
        <v>80</v>
      </c>
      <c r="O555" s="257">
        <f t="shared" si="551"/>
        <v>0</v>
      </c>
      <c r="P555" s="257">
        <v>80</v>
      </c>
    </row>
    <row r="556" spans="2:16">
      <c r="B556" s="365" t="s">
        <v>354</v>
      </c>
      <c r="C556" s="255" t="s">
        <v>354</v>
      </c>
      <c r="D556" s="258" t="s">
        <v>16</v>
      </c>
      <c r="E556" s="359">
        <f t="shared" ref="E556" si="597">E557+E558</f>
        <v>24</v>
      </c>
      <c r="F556" s="359">
        <f t="shared" si="548"/>
        <v>0</v>
      </c>
      <c r="G556" s="359">
        <f t="shared" ref="G556:H556" si="598">G557+G558</f>
        <v>24</v>
      </c>
      <c r="H556" s="359">
        <f t="shared" si="598"/>
        <v>24</v>
      </c>
      <c r="I556" s="359">
        <f t="shared" si="549"/>
        <v>0</v>
      </c>
      <c r="J556" s="359">
        <f t="shared" ref="J556:K556" si="599">J557+J558</f>
        <v>24</v>
      </c>
      <c r="K556" s="359">
        <f t="shared" si="599"/>
        <v>24</v>
      </c>
      <c r="L556" s="359">
        <f t="shared" si="550"/>
        <v>0</v>
      </c>
      <c r="M556" s="359">
        <f t="shared" ref="M556:N556" si="600">M557+M558</f>
        <v>24</v>
      </c>
      <c r="N556" s="359">
        <f t="shared" si="600"/>
        <v>24</v>
      </c>
      <c r="O556" s="359">
        <f t="shared" si="551"/>
        <v>0</v>
      </c>
      <c r="P556" s="359">
        <f t="shared" ref="P556" si="601">P557+P558</f>
        <v>24</v>
      </c>
    </row>
    <row r="557" spans="2:16">
      <c r="B557" s="365" t="s">
        <v>354</v>
      </c>
      <c r="C557" s="255" t="s">
        <v>354</v>
      </c>
      <c r="D557" s="258" t="s">
        <v>17</v>
      </c>
      <c r="E557" s="359">
        <v>14</v>
      </c>
      <c r="F557" s="359">
        <f t="shared" si="548"/>
        <v>0</v>
      </c>
      <c r="G557" s="359">
        <v>14</v>
      </c>
      <c r="H557" s="359">
        <v>14</v>
      </c>
      <c r="I557" s="359">
        <f t="shared" si="549"/>
        <v>0</v>
      </c>
      <c r="J557" s="359">
        <v>14</v>
      </c>
      <c r="K557" s="359">
        <v>14</v>
      </c>
      <c r="L557" s="359">
        <f t="shared" si="550"/>
        <v>0</v>
      </c>
      <c r="M557" s="359">
        <v>14</v>
      </c>
      <c r="N557" s="359">
        <v>14</v>
      </c>
      <c r="O557" s="359">
        <f t="shared" si="551"/>
        <v>0</v>
      </c>
      <c r="P557" s="359">
        <v>14</v>
      </c>
    </row>
    <row r="558" spans="2:16">
      <c r="B558" s="365" t="s">
        <v>354</v>
      </c>
      <c r="C558" s="255" t="s">
        <v>354</v>
      </c>
      <c r="D558" s="258" t="s">
        <v>18</v>
      </c>
      <c r="E558" s="359">
        <v>10</v>
      </c>
      <c r="F558" s="359">
        <f t="shared" si="548"/>
        <v>0</v>
      </c>
      <c r="G558" s="359">
        <v>10</v>
      </c>
      <c r="H558" s="359">
        <v>10</v>
      </c>
      <c r="I558" s="359">
        <f t="shared" si="549"/>
        <v>0</v>
      </c>
      <c r="J558" s="359">
        <v>10</v>
      </c>
      <c r="K558" s="359">
        <v>10</v>
      </c>
      <c r="L558" s="359">
        <f t="shared" si="550"/>
        <v>0</v>
      </c>
      <c r="M558" s="359">
        <v>10</v>
      </c>
      <c r="N558" s="359">
        <v>10</v>
      </c>
      <c r="O558" s="359">
        <f t="shared" si="551"/>
        <v>0</v>
      </c>
      <c r="P558" s="359">
        <v>10</v>
      </c>
    </row>
    <row r="559" spans="2:16" ht="28.5">
      <c r="B559" s="255" t="s">
        <v>519</v>
      </c>
      <c r="C559" s="255" t="s">
        <v>709</v>
      </c>
      <c r="D559" s="256" t="s">
        <v>520</v>
      </c>
      <c r="E559" s="257">
        <v>40</v>
      </c>
      <c r="F559" s="257">
        <f t="shared" si="548"/>
        <v>0</v>
      </c>
      <c r="G559" s="257">
        <v>40</v>
      </c>
      <c r="H559" s="257">
        <v>40</v>
      </c>
      <c r="I559" s="257">
        <f t="shared" si="549"/>
        <v>0</v>
      </c>
      <c r="J559" s="257">
        <v>40</v>
      </c>
      <c r="K559" s="257">
        <v>40</v>
      </c>
      <c r="L559" s="257">
        <f t="shared" si="550"/>
        <v>0</v>
      </c>
      <c r="M559" s="257">
        <v>40</v>
      </c>
      <c r="N559" s="257">
        <v>40</v>
      </c>
      <c r="O559" s="257">
        <f t="shared" si="551"/>
        <v>0</v>
      </c>
      <c r="P559" s="257">
        <v>40</v>
      </c>
    </row>
    <row r="560" spans="2:16">
      <c r="B560" s="365" t="s">
        <v>354</v>
      </c>
      <c r="C560" s="255" t="s">
        <v>354</v>
      </c>
      <c r="D560" s="258" t="s">
        <v>16</v>
      </c>
      <c r="E560" s="359">
        <f t="shared" ref="E560" si="602">E561+E562</f>
        <v>11</v>
      </c>
      <c r="F560" s="359">
        <f t="shared" si="548"/>
        <v>0</v>
      </c>
      <c r="G560" s="359">
        <f t="shared" ref="G560:H560" si="603">G561+G562</f>
        <v>11</v>
      </c>
      <c r="H560" s="359">
        <f t="shared" si="603"/>
        <v>11</v>
      </c>
      <c r="I560" s="359">
        <f t="shared" si="549"/>
        <v>0</v>
      </c>
      <c r="J560" s="359">
        <f t="shared" ref="J560:K560" si="604">J561+J562</f>
        <v>11</v>
      </c>
      <c r="K560" s="359">
        <f t="shared" si="604"/>
        <v>11</v>
      </c>
      <c r="L560" s="359">
        <f t="shared" si="550"/>
        <v>0</v>
      </c>
      <c r="M560" s="359">
        <f t="shared" ref="M560:N560" si="605">M561+M562</f>
        <v>11</v>
      </c>
      <c r="N560" s="359">
        <f t="shared" si="605"/>
        <v>11</v>
      </c>
      <c r="O560" s="359">
        <f t="shared" si="551"/>
        <v>0</v>
      </c>
      <c r="P560" s="359">
        <f t="shared" ref="P560" si="606">P561+P562</f>
        <v>11</v>
      </c>
    </row>
    <row r="561" spans="2:16">
      <c r="B561" s="365" t="s">
        <v>354</v>
      </c>
      <c r="C561" s="255" t="s">
        <v>354</v>
      </c>
      <c r="D561" s="258" t="s">
        <v>17</v>
      </c>
      <c r="E561" s="359">
        <v>8</v>
      </c>
      <c r="F561" s="359">
        <f t="shared" si="548"/>
        <v>0</v>
      </c>
      <c r="G561" s="359">
        <v>8</v>
      </c>
      <c r="H561" s="359">
        <v>8</v>
      </c>
      <c r="I561" s="359">
        <f t="shared" si="549"/>
        <v>0</v>
      </c>
      <c r="J561" s="359">
        <v>8</v>
      </c>
      <c r="K561" s="359">
        <v>8</v>
      </c>
      <c r="L561" s="359">
        <f t="shared" si="550"/>
        <v>0</v>
      </c>
      <c r="M561" s="359">
        <v>8</v>
      </c>
      <c r="N561" s="359">
        <v>8</v>
      </c>
      <c r="O561" s="359">
        <f t="shared" si="551"/>
        <v>0</v>
      </c>
      <c r="P561" s="359">
        <v>8</v>
      </c>
    </row>
    <row r="562" spans="2:16">
      <c r="B562" s="365" t="s">
        <v>354</v>
      </c>
      <c r="C562" s="255" t="s">
        <v>354</v>
      </c>
      <c r="D562" s="258" t="s">
        <v>18</v>
      </c>
      <c r="E562" s="359">
        <v>3</v>
      </c>
      <c r="F562" s="359">
        <f t="shared" si="548"/>
        <v>0</v>
      </c>
      <c r="G562" s="359">
        <v>3</v>
      </c>
      <c r="H562" s="359">
        <v>3</v>
      </c>
      <c r="I562" s="359">
        <f t="shared" si="549"/>
        <v>0</v>
      </c>
      <c r="J562" s="359">
        <v>3</v>
      </c>
      <c r="K562" s="359">
        <v>3</v>
      </c>
      <c r="L562" s="359">
        <f t="shared" si="550"/>
        <v>0</v>
      </c>
      <c r="M562" s="359">
        <v>3</v>
      </c>
      <c r="N562" s="359">
        <v>3</v>
      </c>
      <c r="O562" s="359">
        <f t="shared" si="551"/>
        <v>0</v>
      </c>
      <c r="P562" s="359">
        <v>3</v>
      </c>
    </row>
    <row r="563" spans="2:16" ht="28.5">
      <c r="B563" s="255" t="s">
        <v>521</v>
      </c>
      <c r="C563" s="255" t="s">
        <v>710</v>
      </c>
      <c r="D563" s="256" t="s">
        <v>522</v>
      </c>
      <c r="E563" s="257">
        <v>50</v>
      </c>
      <c r="F563" s="257">
        <f t="shared" si="548"/>
        <v>435</v>
      </c>
      <c r="G563" s="257">
        <f>50+435</f>
        <v>485</v>
      </c>
      <c r="H563" s="257">
        <v>50</v>
      </c>
      <c r="I563" s="257">
        <f t="shared" si="549"/>
        <v>0</v>
      </c>
      <c r="J563" s="257">
        <v>50</v>
      </c>
      <c r="K563" s="257">
        <v>50</v>
      </c>
      <c r="L563" s="257">
        <f t="shared" si="550"/>
        <v>0</v>
      </c>
      <c r="M563" s="257">
        <v>50</v>
      </c>
      <c r="N563" s="257">
        <v>50</v>
      </c>
      <c r="O563" s="257">
        <f t="shared" si="551"/>
        <v>0</v>
      </c>
      <c r="P563" s="257">
        <v>50</v>
      </c>
    </row>
    <row r="564" spans="2:16">
      <c r="B564" s="365" t="s">
        <v>354</v>
      </c>
      <c r="C564" s="255" t="s">
        <v>354</v>
      </c>
      <c r="D564" s="258" t="s">
        <v>16</v>
      </c>
      <c r="E564" s="359">
        <f t="shared" ref="E564" si="607">E565+E566</f>
        <v>12</v>
      </c>
      <c r="F564" s="359">
        <f t="shared" si="548"/>
        <v>0</v>
      </c>
      <c r="G564" s="359">
        <f t="shared" ref="G564:H564" si="608">G565+G566</f>
        <v>12</v>
      </c>
      <c r="H564" s="359">
        <f t="shared" si="608"/>
        <v>12</v>
      </c>
      <c r="I564" s="359">
        <f t="shared" si="549"/>
        <v>0</v>
      </c>
      <c r="J564" s="359">
        <f t="shared" ref="J564:K564" si="609">J565+J566</f>
        <v>12</v>
      </c>
      <c r="K564" s="359">
        <f t="shared" si="609"/>
        <v>12</v>
      </c>
      <c r="L564" s="359">
        <f t="shared" si="550"/>
        <v>0</v>
      </c>
      <c r="M564" s="359">
        <f t="shared" ref="M564:N564" si="610">M565+M566</f>
        <v>12</v>
      </c>
      <c r="N564" s="359">
        <f t="shared" si="610"/>
        <v>12</v>
      </c>
      <c r="O564" s="359">
        <f t="shared" si="551"/>
        <v>0</v>
      </c>
      <c r="P564" s="359">
        <f t="shared" ref="P564" si="611">P565+P566</f>
        <v>12</v>
      </c>
    </row>
    <row r="565" spans="2:16">
      <c r="B565" s="365" t="s">
        <v>354</v>
      </c>
      <c r="C565" s="255" t="s">
        <v>354</v>
      </c>
      <c r="D565" s="258" t="s">
        <v>17</v>
      </c>
      <c r="E565" s="359">
        <v>7</v>
      </c>
      <c r="F565" s="359">
        <f t="shared" si="548"/>
        <v>0</v>
      </c>
      <c r="G565" s="359">
        <v>7</v>
      </c>
      <c r="H565" s="359">
        <v>7</v>
      </c>
      <c r="I565" s="359">
        <f t="shared" si="549"/>
        <v>0</v>
      </c>
      <c r="J565" s="359">
        <v>7</v>
      </c>
      <c r="K565" s="359">
        <v>7</v>
      </c>
      <c r="L565" s="359">
        <f t="shared" si="550"/>
        <v>0</v>
      </c>
      <c r="M565" s="359">
        <v>7</v>
      </c>
      <c r="N565" s="359">
        <v>7</v>
      </c>
      <c r="O565" s="359">
        <f t="shared" si="551"/>
        <v>0</v>
      </c>
      <c r="P565" s="359">
        <v>7</v>
      </c>
    </row>
    <row r="566" spans="2:16">
      <c r="B566" s="365" t="s">
        <v>354</v>
      </c>
      <c r="C566" s="255" t="s">
        <v>354</v>
      </c>
      <c r="D566" s="258" t="s">
        <v>18</v>
      </c>
      <c r="E566" s="359">
        <v>5</v>
      </c>
      <c r="F566" s="359">
        <f t="shared" si="548"/>
        <v>0</v>
      </c>
      <c r="G566" s="359">
        <v>5</v>
      </c>
      <c r="H566" s="359">
        <v>5</v>
      </c>
      <c r="I566" s="359">
        <f t="shared" si="549"/>
        <v>0</v>
      </c>
      <c r="J566" s="359">
        <v>5</v>
      </c>
      <c r="K566" s="359">
        <v>5</v>
      </c>
      <c r="L566" s="359">
        <f t="shared" si="550"/>
        <v>0</v>
      </c>
      <c r="M566" s="359">
        <v>5</v>
      </c>
      <c r="N566" s="359">
        <v>5</v>
      </c>
      <c r="O566" s="359">
        <f t="shared" si="551"/>
        <v>0</v>
      </c>
      <c r="P566" s="359">
        <v>5</v>
      </c>
    </row>
    <row r="567" spans="2:16" ht="28.5">
      <c r="B567" s="255" t="s">
        <v>523</v>
      </c>
      <c r="C567" s="255" t="s">
        <v>703</v>
      </c>
      <c r="D567" s="256" t="s">
        <v>524</v>
      </c>
      <c r="E567" s="257">
        <v>40</v>
      </c>
      <c r="F567" s="257">
        <f t="shared" si="548"/>
        <v>0</v>
      </c>
      <c r="G567" s="257">
        <v>40</v>
      </c>
      <c r="H567" s="257">
        <v>40</v>
      </c>
      <c r="I567" s="257">
        <f t="shared" si="549"/>
        <v>0</v>
      </c>
      <c r="J567" s="257">
        <v>40</v>
      </c>
      <c r="K567" s="257">
        <v>40</v>
      </c>
      <c r="L567" s="257">
        <f t="shared" si="550"/>
        <v>0</v>
      </c>
      <c r="M567" s="257">
        <v>40</v>
      </c>
      <c r="N567" s="257">
        <v>40</v>
      </c>
      <c r="O567" s="257">
        <f t="shared" si="551"/>
        <v>0</v>
      </c>
      <c r="P567" s="257">
        <v>40</v>
      </c>
    </row>
    <row r="568" spans="2:16">
      <c r="B568" s="365" t="s">
        <v>354</v>
      </c>
      <c r="C568" s="255" t="s">
        <v>354</v>
      </c>
      <c r="D568" s="258" t="s">
        <v>16</v>
      </c>
      <c r="E568" s="359">
        <f t="shared" ref="E568" si="612">E569+E570</f>
        <v>10</v>
      </c>
      <c r="F568" s="359">
        <f t="shared" si="548"/>
        <v>0</v>
      </c>
      <c r="G568" s="359">
        <f t="shared" ref="G568:H568" si="613">G569+G570</f>
        <v>10</v>
      </c>
      <c r="H568" s="359">
        <f t="shared" si="613"/>
        <v>10</v>
      </c>
      <c r="I568" s="359">
        <f t="shared" si="549"/>
        <v>0</v>
      </c>
      <c r="J568" s="359">
        <f t="shared" ref="J568:K568" si="614">J569+J570</f>
        <v>10</v>
      </c>
      <c r="K568" s="359">
        <f t="shared" si="614"/>
        <v>10</v>
      </c>
      <c r="L568" s="359">
        <f t="shared" si="550"/>
        <v>0</v>
      </c>
      <c r="M568" s="359">
        <f t="shared" ref="M568:N568" si="615">M569+M570</f>
        <v>10</v>
      </c>
      <c r="N568" s="359">
        <f t="shared" si="615"/>
        <v>10</v>
      </c>
      <c r="O568" s="359">
        <f t="shared" si="551"/>
        <v>0</v>
      </c>
      <c r="P568" s="359">
        <f t="shared" ref="P568" si="616">P569+P570</f>
        <v>10</v>
      </c>
    </row>
    <row r="569" spans="2:16">
      <c r="B569" s="365" t="s">
        <v>354</v>
      </c>
      <c r="C569" s="255" t="s">
        <v>354</v>
      </c>
      <c r="D569" s="258" t="s">
        <v>17</v>
      </c>
      <c r="E569" s="359">
        <v>10</v>
      </c>
      <c r="F569" s="359">
        <f t="shared" si="548"/>
        <v>0</v>
      </c>
      <c r="G569" s="359">
        <v>10</v>
      </c>
      <c r="H569" s="359">
        <v>10</v>
      </c>
      <c r="I569" s="359">
        <f t="shared" si="549"/>
        <v>0</v>
      </c>
      <c r="J569" s="359">
        <v>10</v>
      </c>
      <c r="K569" s="359">
        <v>10</v>
      </c>
      <c r="L569" s="359">
        <f t="shared" si="550"/>
        <v>0</v>
      </c>
      <c r="M569" s="359">
        <v>10</v>
      </c>
      <c r="N569" s="359">
        <v>10</v>
      </c>
      <c r="O569" s="359">
        <f t="shared" si="551"/>
        <v>0</v>
      </c>
      <c r="P569" s="359">
        <v>10</v>
      </c>
    </row>
    <row r="570" spans="2:16">
      <c r="B570" s="365" t="s">
        <v>354</v>
      </c>
      <c r="C570" s="255" t="s">
        <v>354</v>
      </c>
      <c r="D570" s="258" t="s">
        <v>18</v>
      </c>
      <c r="E570" s="359"/>
      <c r="F570" s="359">
        <f t="shared" si="548"/>
        <v>0</v>
      </c>
      <c r="G570" s="359"/>
      <c r="H570" s="359"/>
      <c r="I570" s="359">
        <f t="shared" si="549"/>
        <v>0</v>
      </c>
      <c r="J570" s="359"/>
      <c r="K570" s="359"/>
      <c r="L570" s="359">
        <f t="shared" si="550"/>
        <v>0</v>
      </c>
      <c r="M570" s="359"/>
      <c r="N570" s="359"/>
      <c r="O570" s="359">
        <f t="shared" si="551"/>
        <v>0</v>
      </c>
      <c r="P570" s="359"/>
    </row>
    <row r="571" spans="2:16" ht="28.5">
      <c r="B571" s="255" t="s">
        <v>525</v>
      </c>
      <c r="C571" s="255" t="s">
        <v>711</v>
      </c>
      <c r="D571" s="256" t="s">
        <v>526</v>
      </c>
      <c r="E571" s="257">
        <v>65</v>
      </c>
      <c r="F571" s="257">
        <f t="shared" si="548"/>
        <v>0</v>
      </c>
      <c r="G571" s="257">
        <v>65</v>
      </c>
      <c r="H571" s="257">
        <v>65</v>
      </c>
      <c r="I571" s="257">
        <f t="shared" si="549"/>
        <v>0</v>
      </c>
      <c r="J571" s="257">
        <v>65</v>
      </c>
      <c r="K571" s="257">
        <v>65</v>
      </c>
      <c r="L571" s="257">
        <f t="shared" si="550"/>
        <v>0</v>
      </c>
      <c r="M571" s="257">
        <v>65</v>
      </c>
      <c r="N571" s="257">
        <v>65</v>
      </c>
      <c r="O571" s="257">
        <f t="shared" si="551"/>
        <v>0</v>
      </c>
      <c r="P571" s="257">
        <v>65</v>
      </c>
    </row>
    <row r="572" spans="2:16">
      <c r="B572" s="365" t="s">
        <v>354</v>
      </c>
      <c r="C572" s="255" t="s">
        <v>354</v>
      </c>
      <c r="D572" s="258" t="s">
        <v>16</v>
      </c>
      <c r="E572" s="359">
        <f t="shared" ref="E572" si="617">E573+E574</f>
        <v>0</v>
      </c>
      <c r="F572" s="359">
        <f t="shared" si="548"/>
        <v>0</v>
      </c>
      <c r="G572" s="359">
        <f t="shared" ref="G572:H572" si="618">G573+G574</f>
        <v>0</v>
      </c>
      <c r="H572" s="359">
        <f t="shared" si="618"/>
        <v>0</v>
      </c>
      <c r="I572" s="359">
        <f t="shared" si="549"/>
        <v>0</v>
      </c>
      <c r="J572" s="359">
        <f t="shared" ref="J572:K572" si="619">J573+J574</f>
        <v>0</v>
      </c>
      <c r="K572" s="359">
        <f t="shared" si="619"/>
        <v>0</v>
      </c>
      <c r="L572" s="359">
        <f t="shared" si="550"/>
        <v>0</v>
      </c>
      <c r="M572" s="359">
        <f t="shared" ref="M572:N572" si="620">M573+M574</f>
        <v>0</v>
      </c>
      <c r="N572" s="359">
        <f t="shared" si="620"/>
        <v>0</v>
      </c>
      <c r="O572" s="359">
        <f t="shared" si="551"/>
        <v>0</v>
      </c>
      <c r="P572" s="359">
        <f t="shared" ref="P572" si="621">P573+P574</f>
        <v>0</v>
      </c>
    </row>
    <row r="573" spans="2:16">
      <c r="B573" s="365" t="s">
        <v>354</v>
      </c>
      <c r="C573" s="255" t="s">
        <v>354</v>
      </c>
      <c r="D573" s="258" t="s">
        <v>17</v>
      </c>
      <c r="E573" s="359"/>
      <c r="F573" s="359">
        <f t="shared" si="548"/>
        <v>0</v>
      </c>
      <c r="G573" s="359"/>
      <c r="H573" s="359"/>
      <c r="I573" s="359">
        <f t="shared" si="549"/>
        <v>0</v>
      </c>
      <c r="J573" s="359"/>
      <c r="K573" s="359"/>
      <c r="L573" s="359">
        <f t="shared" si="550"/>
        <v>0</v>
      </c>
      <c r="M573" s="359"/>
      <c r="N573" s="359"/>
      <c r="O573" s="359">
        <f t="shared" si="551"/>
        <v>0</v>
      </c>
      <c r="P573" s="359"/>
    </row>
    <row r="574" spans="2:16">
      <c r="B574" s="365" t="s">
        <v>354</v>
      </c>
      <c r="C574" s="255" t="s">
        <v>354</v>
      </c>
      <c r="D574" s="258" t="s">
        <v>18</v>
      </c>
      <c r="E574" s="359"/>
      <c r="F574" s="359">
        <f t="shared" si="548"/>
        <v>0</v>
      </c>
      <c r="G574" s="359"/>
      <c r="H574" s="359"/>
      <c r="I574" s="359">
        <f t="shared" si="549"/>
        <v>0</v>
      </c>
      <c r="J574" s="359"/>
      <c r="K574" s="359"/>
      <c r="L574" s="359">
        <f t="shared" si="550"/>
        <v>0</v>
      </c>
      <c r="M574" s="359"/>
      <c r="N574" s="359"/>
      <c r="O574" s="359">
        <f t="shared" si="551"/>
        <v>0</v>
      </c>
      <c r="P574" s="359"/>
    </row>
    <row r="575" spans="2:16" ht="28.5">
      <c r="B575" s="255" t="s">
        <v>527</v>
      </c>
      <c r="C575" s="255" t="s">
        <v>712</v>
      </c>
      <c r="D575" s="256" t="s">
        <v>528</v>
      </c>
      <c r="E575" s="257">
        <f>30+40</f>
        <v>70</v>
      </c>
      <c r="F575" s="257">
        <f t="shared" si="548"/>
        <v>102</v>
      </c>
      <c r="G575" s="257">
        <f>30+40+102</f>
        <v>172</v>
      </c>
      <c r="H575" s="257">
        <f>30+40</f>
        <v>70</v>
      </c>
      <c r="I575" s="257">
        <f t="shared" si="549"/>
        <v>0</v>
      </c>
      <c r="J575" s="257">
        <f>30+40</f>
        <v>70</v>
      </c>
      <c r="K575" s="257">
        <f>30+40</f>
        <v>70</v>
      </c>
      <c r="L575" s="257">
        <f t="shared" si="550"/>
        <v>0</v>
      </c>
      <c r="M575" s="257">
        <f>30+40</f>
        <v>70</v>
      </c>
      <c r="N575" s="257">
        <f>30+40</f>
        <v>70</v>
      </c>
      <c r="O575" s="257">
        <f t="shared" si="551"/>
        <v>0</v>
      </c>
      <c r="P575" s="257">
        <f>30+40</f>
        <v>70</v>
      </c>
    </row>
    <row r="576" spans="2:16">
      <c r="B576" s="365" t="s">
        <v>354</v>
      </c>
      <c r="C576" s="255" t="s">
        <v>354</v>
      </c>
      <c r="D576" s="258" t="s">
        <v>16</v>
      </c>
      <c r="E576" s="359">
        <f t="shared" ref="E576" si="622">E577+E578</f>
        <v>9</v>
      </c>
      <c r="F576" s="359">
        <f t="shared" si="548"/>
        <v>0</v>
      </c>
      <c r="G576" s="359">
        <f t="shared" ref="G576:H576" si="623">G577+G578</f>
        <v>9</v>
      </c>
      <c r="H576" s="359">
        <f t="shared" si="623"/>
        <v>9</v>
      </c>
      <c r="I576" s="359">
        <f t="shared" si="549"/>
        <v>0</v>
      </c>
      <c r="J576" s="359">
        <f t="shared" ref="J576:K576" si="624">J577+J578</f>
        <v>9</v>
      </c>
      <c r="K576" s="359">
        <f t="shared" si="624"/>
        <v>9</v>
      </c>
      <c r="L576" s="359">
        <f t="shared" si="550"/>
        <v>0</v>
      </c>
      <c r="M576" s="359">
        <f t="shared" ref="M576:N576" si="625">M577+M578</f>
        <v>9</v>
      </c>
      <c r="N576" s="359">
        <f t="shared" si="625"/>
        <v>9</v>
      </c>
      <c r="O576" s="359">
        <f t="shared" si="551"/>
        <v>0</v>
      </c>
      <c r="P576" s="359">
        <f t="shared" ref="P576" si="626">P577+P578</f>
        <v>9</v>
      </c>
    </row>
    <row r="577" spans="2:16">
      <c r="B577" s="365" t="s">
        <v>354</v>
      </c>
      <c r="C577" s="255" t="s">
        <v>354</v>
      </c>
      <c r="D577" s="258" t="s">
        <v>17</v>
      </c>
      <c r="E577" s="359">
        <v>4</v>
      </c>
      <c r="F577" s="359">
        <f t="shared" si="548"/>
        <v>0</v>
      </c>
      <c r="G577" s="359">
        <v>4</v>
      </c>
      <c r="H577" s="359">
        <v>4</v>
      </c>
      <c r="I577" s="359">
        <f t="shared" si="549"/>
        <v>0</v>
      </c>
      <c r="J577" s="359">
        <v>4</v>
      </c>
      <c r="K577" s="359">
        <v>4</v>
      </c>
      <c r="L577" s="359">
        <f t="shared" si="550"/>
        <v>0</v>
      </c>
      <c r="M577" s="359">
        <v>4</v>
      </c>
      <c r="N577" s="359">
        <v>4</v>
      </c>
      <c r="O577" s="359">
        <f t="shared" si="551"/>
        <v>0</v>
      </c>
      <c r="P577" s="359">
        <v>4</v>
      </c>
    </row>
    <row r="578" spans="2:16">
      <c r="B578" s="365" t="s">
        <v>354</v>
      </c>
      <c r="C578" s="255" t="s">
        <v>354</v>
      </c>
      <c r="D578" s="258" t="s">
        <v>18</v>
      </c>
      <c r="E578" s="359">
        <v>5</v>
      </c>
      <c r="F578" s="359">
        <f t="shared" si="548"/>
        <v>0</v>
      </c>
      <c r="G578" s="359">
        <v>5</v>
      </c>
      <c r="H578" s="359">
        <v>5</v>
      </c>
      <c r="I578" s="359">
        <f t="shared" si="549"/>
        <v>0</v>
      </c>
      <c r="J578" s="359">
        <v>5</v>
      </c>
      <c r="K578" s="359">
        <v>5</v>
      </c>
      <c r="L578" s="359">
        <f t="shared" si="550"/>
        <v>0</v>
      </c>
      <c r="M578" s="359">
        <v>5</v>
      </c>
      <c r="N578" s="359">
        <v>5</v>
      </c>
      <c r="O578" s="359">
        <f t="shared" si="551"/>
        <v>0</v>
      </c>
      <c r="P578" s="359">
        <v>5</v>
      </c>
    </row>
    <row r="579" spans="2:16" ht="28.5">
      <c r="B579" s="286" t="s">
        <v>529</v>
      </c>
      <c r="C579" s="286" t="s">
        <v>713</v>
      </c>
      <c r="D579" s="366" t="s">
        <v>530</v>
      </c>
      <c r="E579" s="367">
        <v>60</v>
      </c>
      <c r="F579" s="367">
        <f t="shared" si="548"/>
        <v>0</v>
      </c>
      <c r="G579" s="257">
        <v>60</v>
      </c>
      <c r="H579" s="367">
        <v>60</v>
      </c>
      <c r="I579" s="367">
        <f t="shared" si="549"/>
        <v>0</v>
      </c>
      <c r="J579" s="257">
        <v>60</v>
      </c>
      <c r="K579" s="367">
        <v>60</v>
      </c>
      <c r="L579" s="367">
        <f t="shared" si="550"/>
        <v>0</v>
      </c>
      <c r="M579" s="257">
        <v>60</v>
      </c>
      <c r="N579" s="367">
        <v>60</v>
      </c>
      <c r="O579" s="367">
        <f t="shared" si="551"/>
        <v>0</v>
      </c>
      <c r="P579" s="257">
        <v>60</v>
      </c>
    </row>
    <row r="580" spans="2:16">
      <c r="B580" s="365" t="s">
        <v>354</v>
      </c>
      <c r="C580" s="255" t="s">
        <v>354</v>
      </c>
      <c r="D580" s="258" t="s">
        <v>16</v>
      </c>
      <c r="E580" s="359">
        <f t="shared" ref="E580" si="627">E581+E582</f>
        <v>7</v>
      </c>
      <c r="F580" s="359">
        <f t="shared" si="548"/>
        <v>0</v>
      </c>
      <c r="G580" s="359">
        <f t="shared" ref="G580:H580" si="628">G581+G582</f>
        <v>7</v>
      </c>
      <c r="H580" s="359">
        <f t="shared" si="628"/>
        <v>7</v>
      </c>
      <c r="I580" s="359">
        <f t="shared" si="549"/>
        <v>0</v>
      </c>
      <c r="J580" s="359">
        <f t="shared" ref="J580:K580" si="629">J581+J582</f>
        <v>7</v>
      </c>
      <c r="K580" s="359">
        <f t="shared" si="629"/>
        <v>7</v>
      </c>
      <c r="L580" s="359">
        <f t="shared" si="550"/>
        <v>0</v>
      </c>
      <c r="M580" s="359">
        <f t="shared" ref="M580:N580" si="630">M581+M582</f>
        <v>7</v>
      </c>
      <c r="N580" s="359">
        <f t="shared" si="630"/>
        <v>7</v>
      </c>
      <c r="O580" s="359">
        <f t="shared" si="551"/>
        <v>0</v>
      </c>
      <c r="P580" s="359">
        <f t="shared" ref="P580" si="631">P581+P582</f>
        <v>7</v>
      </c>
    </row>
    <row r="581" spans="2:16">
      <c r="B581" s="365" t="s">
        <v>354</v>
      </c>
      <c r="C581" s="255" t="s">
        <v>354</v>
      </c>
      <c r="D581" s="258" t="s">
        <v>17</v>
      </c>
      <c r="E581" s="359">
        <v>5</v>
      </c>
      <c r="F581" s="359">
        <f t="shared" ref="F581:F623" si="632">G581-E581</f>
        <v>0</v>
      </c>
      <c r="G581" s="359">
        <v>5</v>
      </c>
      <c r="H581" s="359">
        <v>5</v>
      </c>
      <c r="I581" s="359">
        <f t="shared" ref="I581:I623" si="633">J581-H581</f>
        <v>0</v>
      </c>
      <c r="J581" s="359">
        <v>5</v>
      </c>
      <c r="K581" s="359">
        <v>5</v>
      </c>
      <c r="L581" s="359">
        <f t="shared" ref="L581:L623" si="634">M581-K581</f>
        <v>0</v>
      </c>
      <c r="M581" s="359">
        <v>5</v>
      </c>
      <c r="N581" s="359">
        <v>5</v>
      </c>
      <c r="O581" s="359">
        <f t="shared" ref="O581:O623" si="635">P581-N581</f>
        <v>0</v>
      </c>
      <c r="P581" s="359">
        <v>5</v>
      </c>
    </row>
    <row r="582" spans="2:16">
      <c r="B582" s="365" t="s">
        <v>354</v>
      </c>
      <c r="C582" s="255" t="s">
        <v>354</v>
      </c>
      <c r="D582" s="258" t="s">
        <v>18</v>
      </c>
      <c r="E582" s="359">
        <v>2</v>
      </c>
      <c r="F582" s="359">
        <f t="shared" si="632"/>
        <v>0</v>
      </c>
      <c r="G582" s="359">
        <v>2</v>
      </c>
      <c r="H582" s="359">
        <v>2</v>
      </c>
      <c r="I582" s="359">
        <f t="shared" si="633"/>
        <v>0</v>
      </c>
      <c r="J582" s="359">
        <v>2</v>
      </c>
      <c r="K582" s="359">
        <v>2</v>
      </c>
      <c r="L582" s="359">
        <f t="shared" si="634"/>
        <v>0</v>
      </c>
      <c r="M582" s="359">
        <v>2</v>
      </c>
      <c r="N582" s="359">
        <v>2</v>
      </c>
      <c r="O582" s="359">
        <f t="shared" si="635"/>
        <v>0</v>
      </c>
      <c r="P582" s="359">
        <v>2</v>
      </c>
    </row>
    <row r="583" spans="2:16" ht="42.75">
      <c r="B583" s="286" t="s">
        <v>531</v>
      </c>
      <c r="C583" s="286" t="s">
        <v>714</v>
      </c>
      <c r="D583" s="366" t="s">
        <v>532</v>
      </c>
      <c r="E583" s="367">
        <v>115</v>
      </c>
      <c r="F583" s="367">
        <f t="shared" si="632"/>
        <v>52</v>
      </c>
      <c r="G583" s="257">
        <f>115+52</f>
        <v>167</v>
      </c>
      <c r="H583" s="367">
        <v>115</v>
      </c>
      <c r="I583" s="367">
        <f t="shared" si="633"/>
        <v>12</v>
      </c>
      <c r="J583" s="257">
        <f>115+12</f>
        <v>127</v>
      </c>
      <c r="K583" s="367">
        <v>115</v>
      </c>
      <c r="L583" s="367">
        <f t="shared" si="634"/>
        <v>12</v>
      </c>
      <c r="M583" s="257">
        <f>115+12</f>
        <v>127</v>
      </c>
      <c r="N583" s="367">
        <v>115</v>
      </c>
      <c r="O583" s="367">
        <f t="shared" si="635"/>
        <v>12</v>
      </c>
      <c r="P583" s="257">
        <f>115+12</f>
        <v>127</v>
      </c>
    </row>
    <row r="584" spans="2:16">
      <c r="B584" s="365" t="s">
        <v>354</v>
      </c>
      <c r="C584" s="255" t="s">
        <v>354</v>
      </c>
      <c r="D584" s="258" t="s">
        <v>16</v>
      </c>
      <c r="E584" s="359">
        <f t="shared" ref="E584" si="636">E585+E586</f>
        <v>17</v>
      </c>
      <c r="F584" s="359">
        <f t="shared" si="632"/>
        <v>3</v>
      </c>
      <c r="G584" s="359">
        <f t="shared" ref="G584:H584" si="637">G585+G586</f>
        <v>20</v>
      </c>
      <c r="H584" s="359">
        <f t="shared" si="637"/>
        <v>17</v>
      </c>
      <c r="I584" s="359">
        <f t="shared" si="633"/>
        <v>3</v>
      </c>
      <c r="J584" s="359">
        <f t="shared" ref="J584:K584" si="638">J585+J586</f>
        <v>20</v>
      </c>
      <c r="K584" s="359">
        <f t="shared" si="638"/>
        <v>17</v>
      </c>
      <c r="L584" s="359">
        <f t="shared" si="634"/>
        <v>3</v>
      </c>
      <c r="M584" s="359">
        <f t="shared" ref="M584:N584" si="639">M585+M586</f>
        <v>20</v>
      </c>
      <c r="N584" s="359">
        <f t="shared" si="639"/>
        <v>17</v>
      </c>
      <c r="O584" s="359">
        <f t="shared" si="635"/>
        <v>3</v>
      </c>
      <c r="P584" s="359">
        <f t="shared" ref="P584" si="640">P585+P586</f>
        <v>20</v>
      </c>
    </row>
    <row r="585" spans="2:16">
      <c r="B585" s="365" t="s">
        <v>354</v>
      </c>
      <c r="C585" s="255" t="s">
        <v>354</v>
      </c>
      <c r="D585" s="258" t="s">
        <v>17</v>
      </c>
      <c r="E585" s="359">
        <v>14</v>
      </c>
      <c r="F585" s="359">
        <f t="shared" si="632"/>
        <v>3</v>
      </c>
      <c r="G585" s="359">
        <f>14+3</f>
        <v>17</v>
      </c>
      <c r="H585" s="359">
        <v>14</v>
      </c>
      <c r="I585" s="359">
        <f t="shared" si="633"/>
        <v>3</v>
      </c>
      <c r="J585" s="359">
        <f>14+3</f>
        <v>17</v>
      </c>
      <c r="K585" s="359">
        <v>14</v>
      </c>
      <c r="L585" s="359">
        <f t="shared" si="634"/>
        <v>3</v>
      </c>
      <c r="M585" s="359">
        <f>14+3</f>
        <v>17</v>
      </c>
      <c r="N585" s="359">
        <v>14</v>
      </c>
      <c r="O585" s="359">
        <f t="shared" si="635"/>
        <v>3</v>
      </c>
      <c r="P585" s="359">
        <f>14+3</f>
        <v>17</v>
      </c>
    </row>
    <row r="586" spans="2:16">
      <c r="B586" s="365" t="s">
        <v>354</v>
      </c>
      <c r="C586" s="255" t="s">
        <v>354</v>
      </c>
      <c r="D586" s="258" t="s">
        <v>18</v>
      </c>
      <c r="E586" s="359">
        <v>3</v>
      </c>
      <c r="F586" s="359">
        <f t="shared" si="632"/>
        <v>0</v>
      </c>
      <c r="G586" s="359">
        <v>3</v>
      </c>
      <c r="H586" s="359">
        <v>3</v>
      </c>
      <c r="I586" s="359">
        <f t="shared" si="633"/>
        <v>0</v>
      </c>
      <c r="J586" s="359">
        <v>3</v>
      </c>
      <c r="K586" s="359">
        <v>3</v>
      </c>
      <c r="L586" s="359">
        <f t="shared" si="634"/>
        <v>0</v>
      </c>
      <c r="M586" s="359">
        <v>3</v>
      </c>
      <c r="N586" s="359">
        <v>3</v>
      </c>
      <c r="O586" s="359">
        <f t="shared" si="635"/>
        <v>0</v>
      </c>
      <c r="P586" s="359">
        <v>3</v>
      </c>
    </row>
    <row r="587" spans="2:16" ht="28.5">
      <c r="B587" s="255" t="s">
        <v>533</v>
      </c>
      <c r="C587" s="255" t="s">
        <v>715</v>
      </c>
      <c r="D587" s="256" t="s">
        <v>534</v>
      </c>
      <c r="E587" s="257">
        <v>47</v>
      </c>
      <c r="F587" s="257">
        <f t="shared" si="632"/>
        <v>0</v>
      </c>
      <c r="G587" s="257">
        <v>47</v>
      </c>
      <c r="H587" s="257">
        <v>47</v>
      </c>
      <c r="I587" s="257">
        <f t="shared" si="633"/>
        <v>0</v>
      </c>
      <c r="J587" s="257">
        <v>47</v>
      </c>
      <c r="K587" s="257">
        <v>47</v>
      </c>
      <c r="L587" s="257">
        <f t="shared" si="634"/>
        <v>0</v>
      </c>
      <c r="M587" s="257">
        <v>47</v>
      </c>
      <c r="N587" s="257">
        <v>47</v>
      </c>
      <c r="O587" s="257">
        <f t="shared" si="635"/>
        <v>0</v>
      </c>
      <c r="P587" s="257">
        <v>47</v>
      </c>
    </row>
    <row r="588" spans="2:16">
      <c r="B588" s="365" t="s">
        <v>354</v>
      </c>
      <c r="C588" s="255" t="s">
        <v>354</v>
      </c>
      <c r="D588" s="258" t="s">
        <v>16</v>
      </c>
      <c r="E588" s="359">
        <f t="shared" ref="E588" si="641">E589+E590</f>
        <v>12</v>
      </c>
      <c r="F588" s="359">
        <f t="shared" si="632"/>
        <v>0</v>
      </c>
      <c r="G588" s="359">
        <f t="shared" ref="G588:H588" si="642">G589+G590</f>
        <v>12</v>
      </c>
      <c r="H588" s="359">
        <f t="shared" si="642"/>
        <v>12</v>
      </c>
      <c r="I588" s="359">
        <f t="shared" si="633"/>
        <v>0</v>
      </c>
      <c r="J588" s="359">
        <f t="shared" ref="J588:K588" si="643">J589+J590</f>
        <v>12</v>
      </c>
      <c r="K588" s="359">
        <f t="shared" si="643"/>
        <v>12</v>
      </c>
      <c r="L588" s="359">
        <f t="shared" si="634"/>
        <v>0</v>
      </c>
      <c r="M588" s="359">
        <f t="shared" ref="M588:N588" si="644">M589+M590</f>
        <v>12</v>
      </c>
      <c r="N588" s="359">
        <f t="shared" si="644"/>
        <v>12</v>
      </c>
      <c r="O588" s="359">
        <f t="shared" si="635"/>
        <v>0</v>
      </c>
      <c r="P588" s="359">
        <f t="shared" ref="P588" si="645">P589+P590</f>
        <v>12</v>
      </c>
    </row>
    <row r="589" spans="2:16">
      <c r="B589" s="365" t="s">
        <v>354</v>
      </c>
      <c r="C589" s="255" t="s">
        <v>354</v>
      </c>
      <c r="D589" s="258" t="s">
        <v>17</v>
      </c>
      <c r="E589" s="359">
        <v>7</v>
      </c>
      <c r="F589" s="359">
        <f t="shared" si="632"/>
        <v>0</v>
      </c>
      <c r="G589" s="359">
        <v>7</v>
      </c>
      <c r="H589" s="359">
        <v>7</v>
      </c>
      <c r="I589" s="359">
        <f t="shared" si="633"/>
        <v>0</v>
      </c>
      <c r="J589" s="359">
        <v>7</v>
      </c>
      <c r="K589" s="359">
        <v>7</v>
      </c>
      <c r="L589" s="359">
        <f t="shared" si="634"/>
        <v>0</v>
      </c>
      <c r="M589" s="359">
        <v>7</v>
      </c>
      <c r="N589" s="359">
        <v>7</v>
      </c>
      <c r="O589" s="359">
        <f t="shared" si="635"/>
        <v>0</v>
      </c>
      <c r="P589" s="359">
        <v>7</v>
      </c>
    </row>
    <row r="590" spans="2:16">
      <c r="B590" s="365" t="s">
        <v>354</v>
      </c>
      <c r="C590" s="255" t="s">
        <v>354</v>
      </c>
      <c r="D590" s="258" t="s">
        <v>18</v>
      </c>
      <c r="E590" s="359">
        <v>5</v>
      </c>
      <c r="F590" s="359">
        <f t="shared" si="632"/>
        <v>0</v>
      </c>
      <c r="G590" s="359">
        <v>5</v>
      </c>
      <c r="H590" s="359">
        <v>5</v>
      </c>
      <c r="I590" s="359">
        <f t="shared" si="633"/>
        <v>0</v>
      </c>
      <c r="J590" s="359">
        <v>5</v>
      </c>
      <c r="K590" s="359">
        <v>5</v>
      </c>
      <c r="L590" s="359">
        <f t="shared" si="634"/>
        <v>0</v>
      </c>
      <c r="M590" s="359">
        <v>5</v>
      </c>
      <c r="N590" s="359">
        <v>5</v>
      </c>
      <c r="O590" s="359">
        <f t="shared" si="635"/>
        <v>0</v>
      </c>
      <c r="P590" s="359">
        <v>5</v>
      </c>
    </row>
    <row r="591" spans="2:16">
      <c r="B591" s="286" t="s">
        <v>535</v>
      </c>
      <c r="C591" s="286">
        <v>11.3</v>
      </c>
      <c r="D591" s="366" t="s">
        <v>744</v>
      </c>
      <c r="E591" s="367">
        <f>E595+E599</f>
        <v>9842</v>
      </c>
      <c r="F591" s="367">
        <f t="shared" si="632"/>
        <v>7870</v>
      </c>
      <c r="G591" s="367">
        <f>G595+G599</f>
        <v>17712</v>
      </c>
      <c r="H591" s="367">
        <f>H595+H599</f>
        <v>9842</v>
      </c>
      <c r="I591" s="367">
        <f t="shared" si="633"/>
        <v>445</v>
      </c>
      <c r="J591" s="367">
        <f>J595+J599</f>
        <v>10287</v>
      </c>
      <c r="K591" s="367">
        <f>K595+K599</f>
        <v>9842</v>
      </c>
      <c r="L591" s="367">
        <f t="shared" si="634"/>
        <v>445</v>
      </c>
      <c r="M591" s="367">
        <f>M595+M599</f>
        <v>10287</v>
      </c>
      <c r="N591" s="367">
        <f>N595+N599</f>
        <v>9842</v>
      </c>
      <c r="O591" s="367">
        <f t="shared" si="635"/>
        <v>445</v>
      </c>
      <c r="P591" s="367">
        <f>P595+P599</f>
        <v>10287</v>
      </c>
    </row>
    <row r="592" spans="2:16">
      <c r="B592" s="368" t="s">
        <v>354</v>
      </c>
      <c r="C592" s="286" t="s">
        <v>354</v>
      </c>
      <c r="D592" s="369" t="s">
        <v>16</v>
      </c>
      <c r="E592" s="370">
        <f t="shared" ref="E592" si="646">E593+E594</f>
        <v>288</v>
      </c>
      <c r="F592" s="370">
        <f t="shared" si="632"/>
        <v>0</v>
      </c>
      <c r="G592" s="370">
        <f t="shared" ref="G592:H592" si="647">G593+G594</f>
        <v>288</v>
      </c>
      <c r="H592" s="370">
        <f t="shared" si="647"/>
        <v>288</v>
      </c>
      <c r="I592" s="370">
        <f t="shared" si="633"/>
        <v>0</v>
      </c>
      <c r="J592" s="370">
        <f t="shared" ref="J592:K592" si="648">J593+J594</f>
        <v>288</v>
      </c>
      <c r="K592" s="370">
        <f t="shared" si="648"/>
        <v>288</v>
      </c>
      <c r="L592" s="370">
        <f t="shared" si="634"/>
        <v>0</v>
      </c>
      <c r="M592" s="370">
        <f t="shared" ref="M592:N592" si="649">M593+M594</f>
        <v>288</v>
      </c>
      <c r="N592" s="370">
        <f t="shared" si="649"/>
        <v>288</v>
      </c>
      <c r="O592" s="370">
        <f t="shared" si="635"/>
        <v>0</v>
      </c>
      <c r="P592" s="370">
        <f t="shared" ref="P592" si="650">P593+P594</f>
        <v>288</v>
      </c>
    </row>
    <row r="593" spans="2:16">
      <c r="B593" s="368" t="s">
        <v>354</v>
      </c>
      <c r="C593" s="286" t="s">
        <v>354</v>
      </c>
      <c r="D593" s="369" t="s">
        <v>17</v>
      </c>
      <c r="E593" s="370">
        <f>E597+E601</f>
        <v>238</v>
      </c>
      <c r="F593" s="370">
        <f t="shared" si="632"/>
        <v>0</v>
      </c>
      <c r="G593" s="370">
        <f>G597+G601</f>
        <v>238</v>
      </c>
      <c r="H593" s="370">
        <f>H597+H601</f>
        <v>238</v>
      </c>
      <c r="I593" s="370">
        <f t="shared" si="633"/>
        <v>0</v>
      </c>
      <c r="J593" s="370">
        <f>J597+J601</f>
        <v>238</v>
      </c>
      <c r="K593" s="370">
        <f>K597+K601</f>
        <v>238</v>
      </c>
      <c r="L593" s="370">
        <f t="shared" si="634"/>
        <v>0</v>
      </c>
      <c r="M593" s="370">
        <f>M597+M601</f>
        <v>238</v>
      </c>
      <c r="N593" s="370">
        <f>N597+N601</f>
        <v>238</v>
      </c>
      <c r="O593" s="370">
        <f t="shared" si="635"/>
        <v>0</v>
      </c>
      <c r="P593" s="370">
        <f>P597+P601</f>
        <v>238</v>
      </c>
    </row>
    <row r="594" spans="2:16">
      <c r="B594" s="368" t="s">
        <v>354</v>
      </c>
      <c r="C594" s="286" t="s">
        <v>354</v>
      </c>
      <c r="D594" s="369" t="s">
        <v>18</v>
      </c>
      <c r="E594" s="370">
        <f>E598+E602</f>
        <v>50</v>
      </c>
      <c r="F594" s="370">
        <f t="shared" si="632"/>
        <v>0</v>
      </c>
      <c r="G594" s="370">
        <f>G598+G602</f>
        <v>50</v>
      </c>
      <c r="H594" s="370">
        <f>H598+H602</f>
        <v>50</v>
      </c>
      <c r="I594" s="370">
        <f t="shared" si="633"/>
        <v>0</v>
      </c>
      <c r="J594" s="370">
        <f>J598+J602</f>
        <v>50</v>
      </c>
      <c r="K594" s="370">
        <f>K598+K602</f>
        <v>50</v>
      </c>
      <c r="L594" s="370">
        <f t="shared" si="634"/>
        <v>0</v>
      </c>
      <c r="M594" s="370">
        <f>M598+M602</f>
        <v>50</v>
      </c>
      <c r="N594" s="370">
        <f>N598+N602</f>
        <v>50</v>
      </c>
      <c r="O594" s="370">
        <f t="shared" si="635"/>
        <v>0</v>
      </c>
      <c r="P594" s="370">
        <f>P598+P602</f>
        <v>50</v>
      </c>
    </row>
    <row r="595" spans="2:16" ht="28.5">
      <c r="B595" s="286" t="s">
        <v>536</v>
      </c>
      <c r="C595" s="286" t="s">
        <v>716</v>
      </c>
      <c r="D595" s="366" t="s">
        <v>537</v>
      </c>
      <c r="E595" s="367">
        <v>2795</v>
      </c>
      <c r="F595" s="367">
        <f t="shared" si="632"/>
        <v>445</v>
      </c>
      <c r="G595" s="257">
        <f>2795+445</f>
        <v>3240</v>
      </c>
      <c r="H595" s="367">
        <v>2795</v>
      </c>
      <c r="I595" s="367">
        <f t="shared" si="633"/>
        <v>445</v>
      </c>
      <c r="J595" s="367">
        <f>2795+445</f>
        <v>3240</v>
      </c>
      <c r="K595" s="367">
        <v>2795</v>
      </c>
      <c r="L595" s="367">
        <f t="shared" si="634"/>
        <v>445</v>
      </c>
      <c r="M595" s="367">
        <f>2795+445</f>
        <v>3240</v>
      </c>
      <c r="N595" s="367">
        <v>2795</v>
      </c>
      <c r="O595" s="367">
        <f t="shared" si="635"/>
        <v>445</v>
      </c>
      <c r="P595" s="367">
        <f>2795+445</f>
        <v>3240</v>
      </c>
    </row>
    <row r="596" spans="2:16">
      <c r="B596" s="368" t="s">
        <v>354</v>
      </c>
      <c r="C596" s="286" t="s">
        <v>354</v>
      </c>
      <c r="D596" s="369" t="s">
        <v>16</v>
      </c>
      <c r="E596" s="370">
        <f t="shared" ref="E596" si="651">E597+E598</f>
        <v>288</v>
      </c>
      <c r="F596" s="370">
        <f t="shared" si="632"/>
        <v>0</v>
      </c>
      <c r="G596" s="359">
        <f t="shared" ref="G596:H596" si="652">G597+G598</f>
        <v>288</v>
      </c>
      <c r="H596" s="370">
        <f t="shared" si="652"/>
        <v>288</v>
      </c>
      <c r="I596" s="370">
        <f t="shared" si="633"/>
        <v>0</v>
      </c>
      <c r="J596" s="370">
        <f t="shared" ref="J596:K596" si="653">J597+J598</f>
        <v>288</v>
      </c>
      <c r="K596" s="370">
        <f t="shared" si="653"/>
        <v>288</v>
      </c>
      <c r="L596" s="370">
        <f t="shared" si="634"/>
        <v>0</v>
      </c>
      <c r="M596" s="370">
        <f t="shared" ref="M596:N596" si="654">M597+M598</f>
        <v>288</v>
      </c>
      <c r="N596" s="370">
        <f t="shared" si="654"/>
        <v>288</v>
      </c>
      <c r="O596" s="370">
        <f t="shared" si="635"/>
        <v>0</v>
      </c>
      <c r="P596" s="370">
        <f t="shared" ref="P596" si="655">P597+P598</f>
        <v>288</v>
      </c>
    </row>
    <row r="597" spans="2:16">
      <c r="B597" s="368" t="s">
        <v>354</v>
      </c>
      <c r="C597" s="286" t="s">
        <v>354</v>
      </c>
      <c r="D597" s="369" t="s">
        <v>17</v>
      </c>
      <c r="E597" s="370">
        <v>238</v>
      </c>
      <c r="F597" s="370">
        <f t="shared" si="632"/>
        <v>0</v>
      </c>
      <c r="G597" s="359">
        <v>238</v>
      </c>
      <c r="H597" s="370">
        <v>238</v>
      </c>
      <c r="I597" s="370">
        <f t="shared" si="633"/>
        <v>0</v>
      </c>
      <c r="J597" s="370">
        <v>238</v>
      </c>
      <c r="K597" s="370">
        <v>238</v>
      </c>
      <c r="L597" s="370">
        <f t="shared" si="634"/>
        <v>0</v>
      </c>
      <c r="M597" s="370">
        <v>238</v>
      </c>
      <c r="N597" s="370">
        <v>238</v>
      </c>
      <c r="O597" s="370">
        <f t="shared" si="635"/>
        <v>0</v>
      </c>
      <c r="P597" s="370">
        <v>238</v>
      </c>
    </row>
    <row r="598" spans="2:16">
      <c r="B598" s="368" t="s">
        <v>354</v>
      </c>
      <c r="C598" s="286" t="s">
        <v>354</v>
      </c>
      <c r="D598" s="369" t="s">
        <v>18</v>
      </c>
      <c r="E598" s="370">
        <v>50</v>
      </c>
      <c r="F598" s="370">
        <f t="shared" si="632"/>
        <v>0</v>
      </c>
      <c r="G598" s="359">
        <v>50</v>
      </c>
      <c r="H598" s="370">
        <v>50</v>
      </c>
      <c r="I598" s="370">
        <f t="shared" si="633"/>
        <v>0</v>
      </c>
      <c r="J598" s="370">
        <v>50</v>
      </c>
      <c r="K598" s="370">
        <v>50</v>
      </c>
      <c r="L598" s="370">
        <f t="shared" si="634"/>
        <v>0</v>
      </c>
      <c r="M598" s="370">
        <v>50</v>
      </c>
      <c r="N598" s="370">
        <v>50</v>
      </c>
      <c r="O598" s="370">
        <f t="shared" si="635"/>
        <v>0</v>
      </c>
      <c r="P598" s="370">
        <v>50</v>
      </c>
    </row>
    <row r="599" spans="2:16" ht="28.5">
      <c r="B599" s="286" t="s">
        <v>538</v>
      </c>
      <c r="C599" s="286" t="s">
        <v>717</v>
      </c>
      <c r="D599" s="366" t="s">
        <v>539</v>
      </c>
      <c r="E599" s="367">
        <v>7047</v>
      </c>
      <c r="F599" s="367">
        <f t="shared" si="632"/>
        <v>7425</v>
      </c>
      <c r="G599" s="257">
        <f>7047+7425</f>
        <v>14472</v>
      </c>
      <c r="H599" s="367">
        <v>7047</v>
      </c>
      <c r="I599" s="367">
        <f t="shared" si="633"/>
        <v>0</v>
      </c>
      <c r="J599" s="367">
        <v>7047</v>
      </c>
      <c r="K599" s="367">
        <v>7047</v>
      </c>
      <c r="L599" s="367">
        <f t="shared" si="634"/>
        <v>0</v>
      </c>
      <c r="M599" s="367">
        <v>7047</v>
      </c>
      <c r="N599" s="367">
        <v>7047</v>
      </c>
      <c r="O599" s="367">
        <f t="shared" si="635"/>
        <v>0</v>
      </c>
      <c r="P599" s="367">
        <v>7047</v>
      </c>
    </row>
    <row r="600" spans="2:16">
      <c r="B600" s="368" t="s">
        <v>354</v>
      </c>
      <c r="C600" s="286" t="s">
        <v>354</v>
      </c>
      <c r="D600" s="369" t="s">
        <v>16</v>
      </c>
      <c r="E600" s="370">
        <f t="shared" ref="E600" si="656">E601+E602</f>
        <v>0</v>
      </c>
      <c r="F600" s="370">
        <f t="shared" si="632"/>
        <v>0</v>
      </c>
      <c r="G600" s="359">
        <f t="shared" ref="G600:H600" si="657">G601+G602</f>
        <v>0</v>
      </c>
      <c r="H600" s="370">
        <f t="shared" si="657"/>
        <v>0</v>
      </c>
      <c r="I600" s="370">
        <f t="shared" si="633"/>
        <v>0</v>
      </c>
      <c r="J600" s="370">
        <f t="shared" ref="J600:K600" si="658">J601+J602</f>
        <v>0</v>
      </c>
      <c r="K600" s="370">
        <f t="shared" si="658"/>
        <v>0</v>
      </c>
      <c r="L600" s="370">
        <f t="shared" si="634"/>
        <v>0</v>
      </c>
      <c r="M600" s="370">
        <f t="shared" ref="M600:N600" si="659">M601+M602</f>
        <v>0</v>
      </c>
      <c r="N600" s="370">
        <f t="shared" si="659"/>
        <v>0</v>
      </c>
      <c r="O600" s="370">
        <f t="shared" si="635"/>
        <v>0</v>
      </c>
      <c r="P600" s="370">
        <f t="shared" ref="P600" si="660">P601+P602</f>
        <v>0</v>
      </c>
    </row>
    <row r="601" spans="2:16">
      <c r="B601" s="368" t="s">
        <v>354</v>
      </c>
      <c r="C601" s="286" t="s">
        <v>354</v>
      </c>
      <c r="D601" s="369" t="s">
        <v>17</v>
      </c>
      <c r="E601" s="370"/>
      <c r="F601" s="370">
        <f t="shared" si="632"/>
        <v>0</v>
      </c>
      <c r="G601" s="359"/>
      <c r="H601" s="370"/>
      <c r="I601" s="370">
        <f t="shared" si="633"/>
        <v>0</v>
      </c>
      <c r="J601" s="370"/>
      <c r="K601" s="370"/>
      <c r="L601" s="370">
        <f t="shared" si="634"/>
        <v>0</v>
      </c>
      <c r="M601" s="370"/>
      <c r="N601" s="370"/>
      <c r="O601" s="370">
        <f t="shared" si="635"/>
        <v>0</v>
      </c>
      <c r="P601" s="370"/>
    </row>
    <row r="602" spans="2:16">
      <c r="B602" s="368" t="s">
        <v>354</v>
      </c>
      <c r="C602" s="286" t="s">
        <v>354</v>
      </c>
      <c r="D602" s="369" t="s">
        <v>18</v>
      </c>
      <c r="E602" s="370"/>
      <c r="F602" s="370">
        <f t="shared" si="632"/>
        <v>0</v>
      </c>
      <c r="G602" s="359"/>
      <c r="H602" s="370"/>
      <c r="I602" s="370">
        <f t="shared" si="633"/>
        <v>0</v>
      </c>
      <c r="J602" s="370"/>
      <c r="K602" s="370"/>
      <c r="L602" s="370">
        <f t="shared" si="634"/>
        <v>0</v>
      </c>
      <c r="M602" s="370"/>
      <c r="N602" s="370"/>
      <c r="O602" s="370">
        <f t="shared" si="635"/>
        <v>0</v>
      </c>
      <c r="P602" s="370"/>
    </row>
    <row r="603" spans="2:16" ht="30">
      <c r="B603" s="266" t="s">
        <v>540</v>
      </c>
      <c r="C603" s="266" t="s">
        <v>718</v>
      </c>
      <c r="D603" s="252" t="s">
        <v>737</v>
      </c>
      <c r="E603" s="253">
        <f>E607+E608+E609+E610+E611</f>
        <v>102350</v>
      </c>
      <c r="F603" s="253">
        <f t="shared" si="632"/>
        <v>24250</v>
      </c>
      <c r="G603" s="253">
        <f>G607+G608+G609+G610+G611</f>
        <v>126600</v>
      </c>
      <c r="H603" s="253">
        <f>H607+H608+H609+H610+H611</f>
        <v>102350</v>
      </c>
      <c r="I603" s="253">
        <f t="shared" si="633"/>
        <v>31350</v>
      </c>
      <c r="J603" s="253">
        <f>J607+J608+J609+J610+J611</f>
        <v>133700</v>
      </c>
      <c r="K603" s="253">
        <f>K607+K608+K609+K610+K611</f>
        <v>102350</v>
      </c>
      <c r="L603" s="253">
        <f t="shared" si="634"/>
        <v>39350</v>
      </c>
      <c r="M603" s="253">
        <f>M607+M608+M609+M610+M611</f>
        <v>141700</v>
      </c>
      <c r="N603" s="253">
        <f>N607+N608+N609+N610+N611</f>
        <v>102350</v>
      </c>
      <c r="O603" s="253">
        <f t="shared" si="635"/>
        <v>45350</v>
      </c>
      <c r="P603" s="253">
        <f>P607+P608+P609+P610+P611</f>
        <v>147700</v>
      </c>
    </row>
    <row r="604" spans="2:16">
      <c r="B604" s="364" t="s">
        <v>354</v>
      </c>
      <c r="C604" s="251" t="s">
        <v>354</v>
      </c>
      <c r="D604" s="254" t="s">
        <v>16</v>
      </c>
      <c r="E604" s="358">
        <f>E612</f>
        <v>5</v>
      </c>
      <c r="F604" s="358">
        <f t="shared" si="632"/>
        <v>0</v>
      </c>
      <c r="G604" s="358">
        <f t="shared" ref="G604:H606" si="661">G612</f>
        <v>5</v>
      </c>
      <c r="H604" s="358">
        <f t="shared" si="661"/>
        <v>5</v>
      </c>
      <c r="I604" s="358">
        <f t="shared" si="633"/>
        <v>0</v>
      </c>
      <c r="J604" s="358">
        <f t="shared" ref="J604:K606" si="662">J612</f>
        <v>5</v>
      </c>
      <c r="K604" s="358">
        <f t="shared" si="662"/>
        <v>5</v>
      </c>
      <c r="L604" s="358">
        <f t="shared" si="634"/>
        <v>0</v>
      </c>
      <c r="M604" s="358">
        <f t="shared" ref="M604:N606" si="663">M612</f>
        <v>5</v>
      </c>
      <c r="N604" s="358">
        <f t="shared" si="663"/>
        <v>0</v>
      </c>
      <c r="O604" s="358">
        <f t="shared" si="635"/>
        <v>0</v>
      </c>
      <c r="P604" s="358">
        <f t="shared" ref="P604:P606" si="664">P612</f>
        <v>0</v>
      </c>
    </row>
    <row r="605" spans="2:16">
      <c r="B605" s="364" t="s">
        <v>354</v>
      </c>
      <c r="C605" s="251" t="s">
        <v>354</v>
      </c>
      <c r="D605" s="254" t="s">
        <v>17</v>
      </c>
      <c r="E605" s="358">
        <f>E613</f>
        <v>5</v>
      </c>
      <c r="F605" s="358">
        <f t="shared" si="632"/>
        <v>0</v>
      </c>
      <c r="G605" s="358">
        <f t="shared" si="661"/>
        <v>5</v>
      </c>
      <c r="H605" s="358">
        <f t="shared" si="661"/>
        <v>5</v>
      </c>
      <c r="I605" s="358">
        <f t="shared" si="633"/>
        <v>0</v>
      </c>
      <c r="J605" s="358">
        <f t="shared" si="662"/>
        <v>5</v>
      </c>
      <c r="K605" s="358">
        <f t="shared" si="662"/>
        <v>5</v>
      </c>
      <c r="L605" s="358">
        <f t="shared" si="634"/>
        <v>0</v>
      </c>
      <c r="M605" s="358">
        <f t="shared" si="663"/>
        <v>5</v>
      </c>
      <c r="N605" s="358">
        <f t="shared" si="663"/>
        <v>0</v>
      </c>
      <c r="O605" s="358">
        <f t="shared" si="635"/>
        <v>0</v>
      </c>
      <c r="P605" s="358">
        <f t="shared" si="664"/>
        <v>0</v>
      </c>
    </row>
    <row r="606" spans="2:16">
      <c r="B606" s="364" t="s">
        <v>354</v>
      </c>
      <c r="C606" s="251" t="s">
        <v>354</v>
      </c>
      <c r="D606" s="254" t="s">
        <v>18</v>
      </c>
      <c r="E606" s="358">
        <f>E614</f>
        <v>0</v>
      </c>
      <c r="F606" s="358">
        <f t="shared" si="632"/>
        <v>0</v>
      </c>
      <c r="G606" s="358">
        <f t="shared" si="661"/>
        <v>0</v>
      </c>
      <c r="H606" s="358">
        <f t="shared" si="661"/>
        <v>0</v>
      </c>
      <c r="I606" s="358">
        <f t="shared" si="633"/>
        <v>0</v>
      </c>
      <c r="J606" s="358">
        <f t="shared" si="662"/>
        <v>0</v>
      </c>
      <c r="K606" s="358">
        <f t="shared" si="662"/>
        <v>0</v>
      </c>
      <c r="L606" s="358">
        <f t="shared" si="634"/>
        <v>0</v>
      </c>
      <c r="M606" s="358">
        <f t="shared" si="663"/>
        <v>0</v>
      </c>
      <c r="N606" s="358">
        <f t="shared" si="663"/>
        <v>0</v>
      </c>
      <c r="O606" s="358">
        <f t="shared" si="635"/>
        <v>0</v>
      </c>
      <c r="P606" s="358">
        <f t="shared" si="664"/>
        <v>0</v>
      </c>
    </row>
    <row r="607" spans="2:16">
      <c r="B607" s="378" t="s">
        <v>541</v>
      </c>
      <c r="C607" s="378" t="s">
        <v>719</v>
      </c>
      <c r="D607" s="379" t="s">
        <v>542</v>
      </c>
      <c r="E607" s="380">
        <f>78900-23250</f>
        <v>55650</v>
      </c>
      <c r="F607" s="380">
        <f t="shared" si="632"/>
        <v>23250</v>
      </c>
      <c r="G607" s="380">
        <f>78900-23250+23250</f>
        <v>78900</v>
      </c>
      <c r="H607" s="380">
        <f>78900-23250</f>
        <v>55650</v>
      </c>
      <c r="I607" s="380">
        <f t="shared" si="633"/>
        <v>29350</v>
      </c>
      <c r="J607" s="380">
        <f>78900-23250+29350</f>
        <v>85000</v>
      </c>
      <c r="K607" s="380">
        <f>78900-23250</f>
        <v>55650</v>
      </c>
      <c r="L607" s="380">
        <f t="shared" si="634"/>
        <v>34350</v>
      </c>
      <c r="M607" s="380">
        <f>78900-23250+34350</f>
        <v>90000</v>
      </c>
      <c r="N607" s="380">
        <v>92850</v>
      </c>
      <c r="O607" s="380">
        <f t="shared" si="635"/>
        <v>39350</v>
      </c>
      <c r="P607" s="380">
        <f>92850+39350</f>
        <v>132200</v>
      </c>
    </row>
    <row r="608" spans="2:16" ht="30">
      <c r="B608" s="378" t="s">
        <v>543</v>
      </c>
      <c r="C608" s="378" t="s">
        <v>720</v>
      </c>
      <c r="D608" s="379" t="s">
        <v>544</v>
      </c>
      <c r="E608" s="380">
        <v>4500</v>
      </c>
      <c r="F608" s="380">
        <f t="shared" si="632"/>
        <v>0</v>
      </c>
      <c r="G608" s="380">
        <f>4500</f>
        <v>4500</v>
      </c>
      <c r="H608" s="380">
        <v>4500</v>
      </c>
      <c r="I608" s="380">
        <f t="shared" si="633"/>
        <v>1000</v>
      </c>
      <c r="J608" s="380">
        <f>4500+1000</f>
        <v>5500</v>
      </c>
      <c r="K608" s="380">
        <v>4500</v>
      </c>
      <c r="L608" s="380">
        <f t="shared" si="634"/>
        <v>2000</v>
      </c>
      <c r="M608" s="380">
        <f>4500+2000</f>
        <v>6500</v>
      </c>
      <c r="N608" s="380">
        <v>4500</v>
      </c>
      <c r="O608" s="380">
        <f t="shared" si="635"/>
        <v>3000</v>
      </c>
      <c r="P608" s="380">
        <f>4500+3000</f>
        <v>7500</v>
      </c>
    </row>
    <row r="609" spans="2:16" ht="30">
      <c r="B609" s="378" t="s">
        <v>545</v>
      </c>
      <c r="C609" s="378" t="s">
        <v>721</v>
      </c>
      <c r="D609" s="379" t="s">
        <v>546</v>
      </c>
      <c r="E609" s="380">
        <v>4000</v>
      </c>
      <c r="F609" s="380">
        <f t="shared" si="632"/>
        <v>0</v>
      </c>
      <c r="G609" s="380">
        <v>4000</v>
      </c>
      <c r="H609" s="380">
        <v>4000</v>
      </c>
      <c r="I609" s="380">
        <f t="shared" si="633"/>
        <v>0</v>
      </c>
      <c r="J609" s="380">
        <v>4000</v>
      </c>
      <c r="K609" s="380">
        <v>4000</v>
      </c>
      <c r="L609" s="380">
        <f t="shared" si="634"/>
        <v>2000</v>
      </c>
      <c r="M609" s="380">
        <f>4000+2000</f>
        <v>6000</v>
      </c>
      <c r="N609" s="380">
        <v>4000</v>
      </c>
      <c r="O609" s="380">
        <f t="shared" si="635"/>
        <v>2000</v>
      </c>
      <c r="P609" s="380">
        <f>4000+2000</f>
        <v>6000</v>
      </c>
    </row>
    <row r="610" spans="2:16">
      <c r="B610" s="378" t="s">
        <v>547</v>
      </c>
      <c r="C610" s="378" t="s">
        <v>722</v>
      </c>
      <c r="D610" s="379" t="s">
        <v>548</v>
      </c>
      <c r="E610" s="380">
        <v>1000</v>
      </c>
      <c r="F610" s="380">
        <f t="shared" si="632"/>
        <v>1000</v>
      </c>
      <c r="G610" s="380">
        <f>1000+1000</f>
        <v>2000</v>
      </c>
      <c r="H610" s="380">
        <v>1000</v>
      </c>
      <c r="I610" s="380">
        <f t="shared" si="633"/>
        <v>1000</v>
      </c>
      <c r="J610" s="380">
        <f>1000+1000</f>
        <v>2000</v>
      </c>
      <c r="K610" s="380">
        <v>1000</v>
      </c>
      <c r="L610" s="380">
        <f t="shared" si="634"/>
        <v>1000</v>
      </c>
      <c r="M610" s="380">
        <f>1000+1000</f>
        <v>2000</v>
      </c>
      <c r="N610" s="380">
        <v>1000</v>
      </c>
      <c r="O610" s="380">
        <f t="shared" si="635"/>
        <v>1000</v>
      </c>
      <c r="P610" s="380">
        <f>1000+1000</f>
        <v>2000</v>
      </c>
    </row>
    <row r="611" spans="2:16" ht="30">
      <c r="B611" s="378" t="s">
        <v>549</v>
      </c>
      <c r="C611" s="378" t="s">
        <v>723</v>
      </c>
      <c r="D611" s="379" t="s">
        <v>550</v>
      </c>
      <c r="E611" s="380">
        <v>37200</v>
      </c>
      <c r="F611" s="380">
        <f t="shared" si="632"/>
        <v>0</v>
      </c>
      <c r="G611" s="380">
        <v>37200</v>
      </c>
      <c r="H611" s="380">
        <v>37200</v>
      </c>
      <c r="I611" s="380">
        <f t="shared" si="633"/>
        <v>0</v>
      </c>
      <c r="J611" s="380">
        <v>37200</v>
      </c>
      <c r="K611" s="380">
        <v>37200</v>
      </c>
      <c r="L611" s="380">
        <f t="shared" si="634"/>
        <v>0</v>
      </c>
      <c r="M611" s="380">
        <v>37200</v>
      </c>
      <c r="N611" s="380"/>
      <c r="O611" s="380">
        <f t="shared" si="635"/>
        <v>0</v>
      </c>
      <c r="P611" s="380"/>
    </row>
    <row r="612" spans="2:16">
      <c r="B612" s="365" t="s">
        <v>354</v>
      </c>
      <c r="C612" s="255" t="s">
        <v>354</v>
      </c>
      <c r="D612" s="258" t="s">
        <v>16</v>
      </c>
      <c r="E612" s="359">
        <f t="shared" ref="E612" si="665">E613+E614</f>
        <v>5</v>
      </c>
      <c r="F612" s="359">
        <f t="shared" si="632"/>
        <v>0</v>
      </c>
      <c r="G612" s="359">
        <f t="shared" ref="G612:H612" si="666">G613+G614</f>
        <v>5</v>
      </c>
      <c r="H612" s="359">
        <f t="shared" si="666"/>
        <v>5</v>
      </c>
      <c r="I612" s="359">
        <f t="shared" si="633"/>
        <v>0</v>
      </c>
      <c r="J612" s="359">
        <f t="shared" ref="J612:K612" si="667">J613+J614</f>
        <v>5</v>
      </c>
      <c r="K612" s="359">
        <f t="shared" si="667"/>
        <v>5</v>
      </c>
      <c r="L612" s="359">
        <f t="shared" si="634"/>
        <v>0</v>
      </c>
      <c r="M612" s="359">
        <f t="shared" ref="M612:N612" si="668">M613+M614</f>
        <v>5</v>
      </c>
      <c r="N612" s="359">
        <f t="shared" si="668"/>
        <v>0</v>
      </c>
      <c r="O612" s="359">
        <f t="shared" si="635"/>
        <v>0</v>
      </c>
      <c r="P612" s="359">
        <f t="shared" ref="P612" si="669">P613+P614</f>
        <v>0</v>
      </c>
    </row>
    <row r="613" spans="2:16">
      <c r="B613" s="365" t="s">
        <v>354</v>
      </c>
      <c r="C613" s="255" t="s">
        <v>354</v>
      </c>
      <c r="D613" s="258" t="s">
        <v>17</v>
      </c>
      <c r="E613" s="359">
        <v>5</v>
      </c>
      <c r="F613" s="359">
        <f t="shared" si="632"/>
        <v>0</v>
      </c>
      <c r="G613" s="359">
        <v>5</v>
      </c>
      <c r="H613" s="359">
        <v>5</v>
      </c>
      <c r="I613" s="359">
        <f t="shared" si="633"/>
        <v>0</v>
      </c>
      <c r="J613" s="359">
        <v>5</v>
      </c>
      <c r="K613" s="359">
        <v>5</v>
      </c>
      <c r="L613" s="359">
        <f t="shared" si="634"/>
        <v>0</v>
      </c>
      <c r="M613" s="359">
        <v>5</v>
      </c>
      <c r="N613" s="359"/>
      <c r="O613" s="359">
        <f t="shared" si="635"/>
        <v>0</v>
      </c>
      <c r="P613" s="359"/>
    </row>
    <row r="614" spans="2:16">
      <c r="B614" s="365" t="s">
        <v>354</v>
      </c>
      <c r="C614" s="255" t="s">
        <v>354</v>
      </c>
      <c r="D614" s="258" t="s">
        <v>18</v>
      </c>
      <c r="E614" s="359"/>
      <c r="F614" s="359">
        <f t="shared" si="632"/>
        <v>0</v>
      </c>
      <c r="G614" s="359"/>
      <c r="H614" s="359"/>
      <c r="I614" s="359">
        <f t="shared" si="633"/>
        <v>0</v>
      </c>
      <c r="J614" s="359"/>
      <c r="K614" s="359"/>
      <c r="L614" s="359">
        <f t="shared" si="634"/>
        <v>0</v>
      </c>
      <c r="M614" s="359"/>
      <c r="N614" s="359"/>
      <c r="O614" s="359">
        <f t="shared" si="635"/>
        <v>0</v>
      </c>
      <c r="P614" s="359"/>
    </row>
    <row r="615" spans="2:16" ht="30">
      <c r="B615" s="266" t="s">
        <v>551</v>
      </c>
      <c r="C615" s="266" t="s">
        <v>724</v>
      </c>
      <c r="D615" s="252" t="s">
        <v>736</v>
      </c>
      <c r="E615" s="253">
        <f>E616+E617+E618+E619+E620</f>
        <v>7560</v>
      </c>
      <c r="F615" s="253">
        <f t="shared" si="632"/>
        <v>711</v>
      </c>
      <c r="G615" s="253">
        <f>G616+G617+G618+G619+G620</f>
        <v>8271</v>
      </c>
      <c r="H615" s="253">
        <f>H616+H617+H618+H619+H620</f>
        <v>7560</v>
      </c>
      <c r="I615" s="253">
        <f t="shared" si="633"/>
        <v>747</v>
      </c>
      <c r="J615" s="253">
        <f>J616+J617+J618+J619+J620</f>
        <v>8307</v>
      </c>
      <c r="K615" s="253">
        <f>K616+K617+K618+K619+K620</f>
        <v>7560</v>
      </c>
      <c r="L615" s="253">
        <f t="shared" si="634"/>
        <v>747</v>
      </c>
      <c r="M615" s="253">
        <f>M616+M617+M618+M619+M620</f>
        <v>8307</v>
      </c>
      <c r="N615" s="253">
        <v>7560</v>
      </c>
      <c r="O615" s="253">
        <f t="shared" si="635"/>
        <v>0</v>
      </c>
      <c r="P615" s="253">
        <v>7560</v>
      </c>
    </row>
    <row r="616" spans="2:16">
      <c r="B616" s="378" t="s">
        <v>552</v>
      </c>
      <c r="C616" s="378" t="s">
        <v>725</v>
      </c>
      <c r="D616" s="379" t="s">
        <v>553</v>
      </c>
      <c r="E616" s="380">
        <v>385</v>
      </c>
      <c r="F616" s="380">
        <f t="shared" si="632"/>
        <v>11</v>
      </c>
      <c r="G616" s="380">
        <f>385+11</f>
        <v>396</v>
      </c>
      <c r="H616" s="380">
        <v>385</v>
      </c>
      <c r="I616" s="380">
        <f t="shared" si="633"/>
        <v>47</v>
      </c>
      <c r="J616" s="380">
        <f>385+47</f>
        <v>432</v>
      </c>
      <c r="K616" s="380">
        <v>385</v>
      </c>
      <c r="L616" s="380">
        <f t="shared" si="634"/>
        <v>47</v>
      </c>
      <c r="M616" s="380">
        <f>385+47</f>
        <v>432</v>
      </c>
      <c r="N616" s="380">
        <v>385</v>
      </c>
      <c r="O616" s="380">
        <f t="shared" si="635"/>
        <v>47</v>
      </c>
      <c r="P616" s="380">
        <f>385+47</f>
        <v>432</v>
      </c>
    </row>
    <row r="617" spans="2:16" ht="30">
      <c r="B617" s="378" t="s">
        <v>554</v>
      </c>
      <c r="C617" s="378" t="s">
        <v>726</v>
      </c>
      <c r="D617" s="379" t="s">
        <v>555</v>
      </c>
      <c r="E617" s="380">
        <v>675</v>
      </c>
      <c r="F617" s="380">
        <f t="shared" si="632"/>
        <v>0</v>
      </c>
      <c r="G617" s="380">
        <v>675</v>
      </c>
      <c r="H617" s="380">
        <v>675</v>
      </c>
      <c r="I617" s="380">
        <f t="shared" si="633"/>
        <v>0</v>
      </c>
      <c r="J617" s="380">
        <v>675</v>
      </c>
      <c r="K617" s="380">
        <v>675</v>
      </c>
      <c r="L617" s="380">
        <f t="shared" si="634"/>
        <v>0</v>
      </c>
      <c r="M617" s="380">
        <v>675</v>
      </c>
      <c r="N617" s="380">
        <v>675</v>
      </c>
      <c r="O617" s="380">
        <f t="shared" si="635"/>
        <v>0</v>
      </c>
      <c r="P617" s="380">
        <v>675</v>
      </c>
    </row>
    <row r="618" spans="2:16" ht="60">
      <c r="B618" s="378" t="s">
        <v>556</v>
      </c>
      <c r="C618" s="378" t="s">
        <v>727</v>
      </c>
      <c r="D618" s="379" t="s">
        <v>557</v>
      </c>
      <c r="E618" s="380">
        <v>5400</v>
      </c>
      <c r="F618" s="380">
        <f t="shared" si="632"/>
        <v>600</v>
      </c>
      <c r="G618" s="380">
        <f>5400+600</f>
        <v>6000</v>
      </c>
      <c r="H618" s="380">
        <v>5400</v>
      </c>
      <c r="I618" s="380">
        <f t="shared" si="633"/>
        <v>600</v>
      </c>
      <c r="J618" s="380">
        <f>5400+600</f>
        <v>6000</v>
      </c>
      <c r="K618" s="380">
        <v>5400</v>
      </c>
      <c r="L618" s="380">
        <f t="shared" si="634"/>
        <v>600</v>
      </c>
      <c r="M618" s="380">
        <f>5400+600</f>
        <v>6000</v>
      </c>
      <c r="N618" s="380">
        <v>5400</v>
      </c>
      <c r="O618" s="380">
        <f t="shared" si="635"/>
        <v>600</v>
      </c>
      <c r="P618" s="380">
        <f>5400+600</f>
        <v>6000</v>
      </c>
    </row>
    <row r="619" spans="2:16" ht="45">
      <c r="B619" s="378" t="s">
        <v>558</v>
      </c>
      <c r="C619" s="378" t="s">
        <v>728</v>
      </c>
      <c r="D619" s="379" t="s">
        <v>559</v>
      </c>
      <c r="E619" s="380">
        <v>250</v>
      </c>
      <c r="F619" s="380">
        <f t="shared" si="632"/>
        <v>100</v>
      </c>
      <c r="G619" s="380">
        <f>250+100</f>
        <v>350</v>
      </c>
      <c r="H619" s="380">
        <v>250</v>
      </c>
      <c r="I619" s="380">
        <f t="shared" si="633"/>
        <v>100</v>
      </c>
      <c r="J619" s="380">
        <f>250+100</f>
        <v>350</v>
      </c>
      <c r="K619" s="380">
        <v>250</v>
      </c>
      <c r="L619" s="380">
        <f t="shared" si="634"/>
        <v>100</v>
      </c>
      <c r="M619" s="380">
        <f>250+100</f>
        <v>350</v>
      </c>
      <c r="N619" s="380">
        <v>250</v>
      </c>
      <c r="O619" s="380">
        <f t="shared" si="635"/>
        <v>150</v>
      </c>
      <c r="P619" s="380">
        <f>250+150</f>
        <v>400</v>
      </c>
    </row>
    <row r="620" spans="2:16" ht="45">
      <c r="B620" s="378" t="s">
        <v>560</v>
      </c>
      <c r="C620" s="378" t="s">
        <v>729</v>
      </c>
      <c r="D620" s="379" t="s">
        <v>561</v>
      </c>
      <c r="E620" s="380">
        <v>850</v>
      </c>
      <c r="F620" s="380">
        <f t="shared" si="632"/>
        <v>0</v>
      </c>
      <c r="G620" s="380">
        <v>850</v>
      </c>
      <c r="H620" s="380">
        <v>850</v>
      </c>
      <c r="I620" s="380">
        <f t="shared" si="633"/>
        <v>0</v>
      </c>
      <c r="J620" s="380">
        <v>850</v>
      </c>
      <c r="K620" s="380">
        <v>850</v>
      </c>
      <c r="L620" s="380">
        <f t="shared" si="634"/>
        <v>0</v>
      </c>
      <c r="M620" s="380">
        <v>850</v>
      </c>
      <c r="N620" s="380">
        <v>850</v>
      </c>
      <c r="O620" s="380">
        <f t="shared" si="635"/>
        <v>0</v>
      </c>
      <c r="P620" s="380">
        <v>850</v>
      </c>
    </row>
    <row r="621" spans="2:16" ht="45">
      <c r="B621" s="266" t="s">
        <v>562</v>
      </c>
      <c r="C621" s="266" t="s">
        <v>730</v>
      </c>
      <c r="D621" s="252" t="s">
        <v>735</v>
      </c>
      <c r="E621" s="253">
        <f>25444-53</f>
        <v>25391</v>
      </c>
      <c r="F621" s="253">
        <f t="shared" si="632"/>
        <v>0</v>
      </c>
      <c r="G621" s="253">
        <f>25444-53</f>
        <v>25391</v>
      </c>
      <c r="H621" s="253">
        <f>16300+10575+16985+128+2000+286-2000+2069+795-16985+1000</f>
        <v>31153</v>
      </c>
      <c r="I621" s="253">
        <f t="shared" si="633"/>
        <v>0</v>
      </c>
      <c r="J621" s="253">
        <f>16300+10575+16985+128+2000+286-2000+2069+795-16985+1000</f>
        <v>31153</v>
      </c>
      <c r="K621" s="253">
        <f>16300+10575+16985+128+2000+286-2000+2069+795-16985+1000</f>
        <v>31153</v>
      </c>
      <c r="L621" s="253">
        <f t="shared" si="634"/>
        <v>0</v>
      </c>
      <c r="M621" s="253">
        <f>16300+10575+16985+128+2000+286-2000+2069+795-16985+1000</f>
        <v>31153</v>
      </c>
      <c r="N621" s="253">
        <f>30153+1000</f>
        <v>31153</v>
      </c>
      <c r="O621" s="253">
        <f t="shared" si="635"/>
        <v>0</v>
      </c>
      <c r="P621" s="253">
        <f>30153+1000</f>
        <v>31153</v>
      </c>
    </row>
    <row r="622" spans="2:16">
      <c r="B622" s="266" t="s">
        <v>563</v>
      </c>
      <c r="C622" s="266" t="s">
        <v>731</v>
      </c>
      <c r="D622" s="252" t="s">
        <v>734</v>
      </c>
      <c r="E622" s="253">
        <f>255+105</f>
        <v>360</v>
      </c>
      <c r="F622" s="253">
        <f t="shared" si="632"/>
        <v>0</v>
      </c>
      <c r="G622" s="253">
        <f>255+105</f>
        <v>360</v>
      </c>
      <c r="H622" s="253">
        <f>255+105</f>
        <v>360</v>
      </c>
      <c r="I622" s="253">
        <f t="shared" si="633"/>
        <v>0</v>
      </c>
      <c r="J622" s="253">
        <f>255+105</f>
        <v>360</v>
      </c>
      <c r="K622" s="253">
        <f>255+105</f>
        <v>360</v>
      </c>
      <c r="L622" s="253">
        <f t="shared" si="634"/>
        <v>0</v>
      </c>
      <c r="M622" s="253">
        <f>255+105</f>
        <v>360</v>
      </c>
      <c r="N622" s="253">
        <f>255+105</f>
        <v>360</v>
      </c>
      <c r="O622" s="253">
        <f t="shared" si="635"/>
        <v>0</v>
      </c>
      <c r="P622" s="253">
        <f>255+105</f>
        <v>360</v>
      </c>
    </row>
    <row r="623" spans="2:16" ht="30">
      <c r="B623" s="266" t="s">
        <v>733</v>
      </c>
      <c r="C623" s="266" t="s">
        <v>732</v>
      </c>
      <c r="D623" s="252" t="s">
        <v>338</v>
      </c>
      <c r="E623" s="253">
        <v>7064</v>
      </c>
      <c r="F623" s="253">
        <f t="shared" si="632"/>
        <v>0</v>
      </c>
      <c r="G623" s="323">
        <v>7064</v>
      </c>
      <c r="H623" s="253">
        <v>0</v>
      </c>
      <c r="I623" s="253">
        <f t="shared" si="633"/>
        <v>0</v>
      </c>
      <c r="J623" s="323">
        <v>0</v>
      </c>
      <c r="K623" s="253">
        <v>0</v>
      </c>
      <c r="L623" s="253">
        <f t="shared" si="634"/>
        <v>0</v>
      </c>
      <c r="M623" s="323"/>
      <c r="N623" s="253">
        <v>0</v>
      </c>
      <c r="O623" s="253">
        <f t="shared" si="635"/>
        <v>0</v>
      </c>
      <c r="P623" s="323"/>
    </row>
    <row r="624" spans="2:16" ht="15.75" customHeight="1">
      <c r="E624" s="383">
        <v>1150000</v>
      </c>
      <c r="F624" s="228"/>
      <c r="G624" s="1"/>
      <c r="H624" s="383">
        <v>1260000</v>
      </c>
      <c r="I624" s="1"/>
      <c r="J624" s="383"/>
      <c r="K624" s="383">
        <v>1420000</v>
      </c>
      <c r="L624" s="106"/>
      <c r="M624" s="383"/>
      <c r="N624" s="383">
        <v>1600000</v>
      </c>
      <c r="O624" s="106"/>
      <c r="P624" s="106"/>
    </row>
    <row r="625" spans="5:14" ht="15.75" customHeight="1">
      <c r="E625" s="383">
        <v>250000</v>
      </c>
      <c r="H625" s="383">
        <v>250000</v>
      </c>
      <c r="K625" s="383">
        <v>250000</v>
      </c>
      <c r="N625" s="383">
        <v>250000</v>
      </c>
    </row>
    <row r="626" spans="5:14" ht="15.75" customHeight="1">
      <c r="E626" s="383">
        <f>E625+E624</f>
        <v>1400000</v>
      </c>
      <c r="H626" s="383">
        <f>H625+H624</f>
        <v>1510000</v>
      </c>
      <c r="K626" s="383">
        <f>K625+K624</f>
        <v>1670000</v>
      </c>
      <c r="N626" s="383">
        <f>N625+N624</f>
        <v>1850000</v>
      </c>
    </row>
    <row r="627" spans="5:14" ht="15.75" customHeight="1">
      <c r="E627" s="384">
        <f>E4-E623-E626</f>
        <v>0</v>
      </c>
      <c r="H627" s="384">
        <f>H4-H623-H626</f>
        <v>0</v>
      </c>
      <c r="K627" s="384">
        <f>K4-K623-K626</f>
        <v>0</v>
      </c>
      <c r="N627" s="384">
        <f>N4-N623-N626</f>
        <v>0</v>
      </c>
    </row>
    <row r="628" spans="5:14" ht="15.75" customHeight="1"/>
    <row r="629" spans="5:14" ht="15.75" customHeight="1"/>
    <row r="630" spans="5:14" ht="15.75" customHeight="1"/>
    <row r="631" spans="5:14" ht="15.75" customHeight="1"/>
    <row r="632" spans="5:14" ht="15.75" customHeight="1"/>
    <row r="633" spans="5:14" ht="15.75" customHeight="1"/>
    <row r="634" spans="5:14" ht="15.75" customHeight="1"/>
    <row r="635" spans="5:14" ht="15.75" customHeight="1"/>
    <row r="636" spans="5:14" ht="15.75" customHeight="1"/>
    <row r="637" spans="5:14" ht="15.75" customHeight="1"/>
    <row r="638" spans="5:14" ht="15.75" customHeight="1"/>
    <row r="639" spans="5:14" ht="15.75" customHeight="1"/>
    <row r="640" spans="5:14"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sheetData>
  <pageMargins left="0.17" right="0.17" top="0.27" bottom="0.17" header="0" footer="0"/>
  <pageSetup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
  <sheetViews>
    <sheetView workbookViewId="0">
      <selection activeCell="D8" sqref="D8"/>
    </sheetView>
  </sheetViews>
  <sheetFormatPr defaultRowHeight="15"/>
  <sheetData>
    <row r="1" spans="2:14" ht="60">
      <c r="C1" s="234" t="s">
        <v>399</v>
      </c>
      <c r="D1" s="235" t="s">
        <v>400</v>
      </c>
      <c r="E1" s="234" t="s">
        <v>402</v>
      </c>
      <c r="F1" s="236" t="s">
        <v>401</v>
      </c>
      <c r="G1" s="237" t="s">
        <v>400</v>
      </c>
      <c r="H1" s="236" t="s">
        <v>403</v>
      </c>
      <c r="I1" s="238" t="s">
        <v>404</v>
      </c>
      <c r="J1" s="239" t="s">
        <v>400</v>
      </c>
      <c r="K1" s="238" t="s">
        <v>405</v>
      </c>
      <c r="L1" s="232" t="s">
        <v>406</v>
      </c>
      <c r="M1" s="233" t="s">
        <v>400</v>
      </c>
      <c r="N1" s="232" t="s">
        <v>407</v>
      </c>
    </row>
    <row r="2" spans="2:14">
      <c r="B2" s="385" t="s">
        <v>741</v>
      </c>
      <c r="C2">
        <v>250000</v>
      </c>
      <c r="D2">
        <v>72044</v>
      </c>
      <c r="E2">
        <v>322044</v>
      </c>
      <c r="F2">
        <v>250000</v>
      </c>
      <c r="G2">
        <v>52257</v>
      </c>
      <c r="H2">
        <v>302257</v>
      </c>
      <c r="I2">
        <v>250000</v>
      </c>
      <c r="J2">
        <v>60357</v>
      </c>
      <c r="K2">
        <v>310357</v>
      </c>
      <c r="L2">
        <v>250000</v>
      </c>
      <c r="M2">
        <v>65710</v>
      </c>
      <c r="N2">
        <v>315710</v>
      </c>
    </row>
    <row r="3" spans="2:14">
      <c r="B3" s="385" t="s">
        <v>14</v>
      </c>
      <c r="C3">
        <v>1157064</v>
      </c>
      <c r="D3">
        <v>124971</v>
      </c>
      <c r="E3">
        <v>1282035</v>
      </c>
      <c r="F3">
        <v>1260000</v>
      </c>
      <c r="G3">
        <v>58460</v>
      </c>
      <c r="H3">
        <v>1318460</v>
      </c>
      <c r="I3">
        <v>1420000</v>
      </c>
      <c r="J3">
        <v>8228</v>
      </c>
      <c r="K3">
        <v>1428228</v>
      </c>
      <c r="L3">
        <v>1600000</v>
      </c>
      <c r="M3">
        <v>0</v>
      </c>
      <c r="N3">
        <v>1600000</v>
      </c>
    </row>
    <row r="5" spans="2:14">
      <c r="B5" s="385" t="s">
        <v>742</v>
      </c>
      <c r="C5">
        <f>C2+C3</f>
        <v>1407064</v>
      </c>
      <c r="D5" s="361">
        <f t="shared" ref="D5:N5" si="0">D2+D3</f>
        <v>197015</v>
      </c>
      <c r="E5" s="361">
        <f t="shared" si="0"/>
        <v>1604079</v>
      </c>
      <c r="F5" s="361">
        <f t="shared" si="0"/>
        <v>1510000</v>
      </c>
      <c r="G5" s="361">
        <f t="shared" si="0"/>
        <v>110717</v>
      </c>
      <c r="H5" s="361">
        <f t="shared" si="0"/>
        <v>1620717</v>
      </c>
      <c r="I5" s="361">
        <f t="shared" si="0"/>
        <v>1670000</v>
      </c>
      <c r="J5" s="361">
        <f t="shared" si="0"/>
        <v>68585</v>
      </c>
      <c r="K5" s="361">
        <f t="shared" si="0"/>
        <v>1738585</v>
      </c>
      <c r="L5" s="361">
        <f t="shared" si="0"/>
        <v>1850000</v>
      </c>
      <c r="M5" s="361">
        <f t="shared" si="0"/>
        <v>65710</v>
      </c>
      <c r="N5" s="361">
        <f t="shared" si="0"/>
        <v>1915710</v>
      </c>
    </row>
    <row r="6" spans="2:14">
      <c r="C6">
        <v>1407064</v>
      </c>
      <c r="D6">
        <v>196700</v>
      </c>
      <c r="E6">
        <v>1603764</v>
      </c>
      <c r="F6">
        <v>1510000</v>
      </c>
      <c r="G6">
        <v>109372</v>
      </c>
      <c r="H6">
        <v>1619372</v>
      </c>
      <c r="I6">
        <v>1670000</v>
      </c>
      <c r="J6">
        <v>67240</v>
      </c>
      <c r="K6">
        <v>1737240</v>
      </c>
      <c r="L6">
        <v>1850000</v>
      </c>
      <c r="M6">
        <v>64365</v>
      </c>
      <c r="N6">
        <v>1914365</v>
      </c>
    </row>
    <row r="7" spans="2:14">
      <c r="C7">
        <f>C6-C5</f>
        <v>0</v>
      </c>
      <c r="D7" s="361">
        <f t="shared" ref="D7:N7" si="1">D6-D5</f>
        <v>-315</v>
      </c>
      <c r="E7" s="361">
        <f t="shared" si="1"/>
        <v>-315</v>
      </c>
      <c r="F7" s="361">
        <f t="shared" si="1"/>
        <v>0</v>
      </c>
      <c r="G7" s="361">
        <f t="shared" si="1"/>
        <v>-1345</v>
      </c>
      <c r="H7" s="361">
        <f t="shared" si="1"/>
        <v>-1345</v>
      </c>
      <c r="I7" s="361">
        <f t="shared" si="1"/>
        <v>0</v>
      </c>
      <c r="J7" s="361">
        <f t="shared" si="1"/>
        <v>-1345</v>
      </c>
      <c r="K7" s="361">
        <f t="shared" si="1"/>
        <v>-1345</v>
      </c>
      <c r="L7" s="361">
        <f t="shared" si="1"/>
        <v>0</v>
      </c>
      <c r="M7" s="361">
        <f t="shared" si="1"/>
        <v>-1345</v>
      </c>
      <c r="N7" s="361">
        <f t="shared" si="1"/>
        <v>-1345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1011"/>
  <sheetViews>
    <sheetView workbookViewId="0">
      <pane xSplit="2" ySplit="5" topLeftCell="C36" activePane="bottomRight" state="frozen"/>
      <selection activeCell="G171" sqref="G171"/>
      <selection pane="topRight" activeCell="G171" sqref="G171"/>
      <selection pane="bottomLeft" activeCell="G171" sqref="G171"/>
      <selection pane="bottomRight" activeCell="G46" sqref="G46"/>
    </sheetView>
  </sheetViews>
  <sheetFormatPr defaultColWidth="14.42578125" defaultRowHeight="15" customHeight="1" outlineLevelCol="1"/>
  <cols>
    <col min="1" max="1" width="11.42578125" style="213" customWidth="1"/>
    <col min="2" max="2" width="64.7109375" style="213" customWidth="1"/>
    <col min="3" max="3" width="15.28515625" style="213" customWidth="1" outlineLevel="1"/>
    <col min="4" max="6" width="14.140625" style="213" customWidth="1" outlineLevel="1"/>
    <col min="7" max="7" width="13.42578125" style="213" customWidth="1"/>
    <col min="8" max="8" width="14.85546875" style="213" customWidth="1"/>
    <col min="9" max="9" width="13.28515625" style="213" customWidth="1"/>
    <col min="10" max="10" width="13.85546875" style="213" customWidth="1"/>
    <col min="11" max="11" width="74.85546875" style="122" customWidth="1"/>
    <col min="12" max="18" width="15.140625" style="213" customWidth="1"/>
    <col min="19" max="16384" width="14.42578125" style="213"/>
  </cols>
  <sheetData>
    <row r="1" spans="1:19" ht="15.75" customHeight="1">
      <c r="A1" s="388" t="s">
        <v>22</v>
      </c>
      <c r="B1" s="389"/>
      <c r="C1" s="389"/>
      <c r="D1" s="389"/>
      <c r="E1" s="389"/>
      <c r="F1" s="389"/>
      <c r="G1" s="389"/>
      <c r="H1" s="389"/>
      <c r="I1" s="389"/>
      <c r="J1" s="389"/>
      <c r="L1" s="1"/>
      <c r="M1" s="1"/>
      <c r="N1" s="1"/>
      <c r="O1" s="1"/>
      <c r="P1" s="1"/>
      <c r="Q1" s="1"/>
      <c r="R1" s="1"/>
    </row>
    <row r="2" spans="1:19" ht="24.75" customHeight="1">
      <c r="A2" s="391" t="s">
        <v>23</v>
      </c>
      <c r="B2" s="389"/>
      <c r="C2" s="389"/>
      <c r="D2" s="389"/>
      <c r="E2" s="389"/>
      <c r="F2" s="389"/>
      <c r="G2" s="389"/>
      <c r="H2" s="389"/>
      <c r="I2" s="389"/>
      <c r="J2" s="389"/>
      <c r="L2" s="1"/>
      <c r="M2" s="1"/>
      <c r="N2" s="1"/>
      <c r="O2" s="1"/>
      <c r="P2" s="1"/>
      <c r="Q2" s="1"/>
      <c r="R2" s="1"/>
    </row>
    <row r="3" spans="1:19" ht="24" customHeight="1">
      <c r="A3" s="404"/>
      <c r="B3" s="405"/>
      <c r="C3" s="405"/>
      <c r="D3" s="405"/>
      <c r="E3" s="405"/>
      <c r="F3" s="405"/>
      <c r="G3" s="405"/>
      <c r="H3" s="405"/>
      <c r="I3" s="405"/>
      <c r="J3" s="405"/>
      <c r="K3" s="216"/>
      <c r="L3" s="1"/>
      <c r="M3" s="1"/>
      <c r="N3" s="1"/>
      <c r="O3" s="1"/>
      <c r="P3" s="1"/>
      <c r="Q3" s="1"/>
      <c r="R3" s="1"/>
    </row>
    <row r="4" spans="1:19" ht="54" customHeight="1">
      <c r="A4" s="26" t="s">
        <v>2</v>
      </c>
      <c r="B4" s="26" t="s">
        <v>24</v>
      </c>
      <c r="C4" s="406" t="s">
        <v>25</v>
      </c>
      <c r="D4" s="399"/>
      <c r="E4" s="399"/>
      <c r="F4" s="407"/>
      <c r="G4" s="406" t="s">
        <v>26</v>
      </c>
      <c r="H4" s="399"/>
      <c r="I4" s="399"/>
      <c r="J4" s="407"/>
      <c r="K4" s="402" t="s">
        <v>394</v>
      </c>
      <c r="L4" s="1"/>
      <c r="M4" s="1"/>
      <c r="N4" s="1"/>
      <c r="O4" s="1"/>
      <c r="P4" s="1"/>
      <c r="Q4" s="1"/>
      <c r="R4" s="1"/>
    </row>
    <row r="5" spans="1:19" ht="31.5" customHeight="1">
      <c r="A5" s="26"/>
      <c r="B5" s="26"/>
      <c r="C5" s="26" t="s">
        <v>6</v>
      </c>
      <c r="D5" s="26" t="s">
        <v>7</v>
      </c>
      <c r="E5" s="26" t="s">
        <v>8</v>
      </c>
      <c r="F5" s="26" t="s">
        <v>9</v>
      </c>
      <c r="G5" s="26" t="s">
        <v>6</v>
      </c>
      <c r="H5" s="26" t="s">
        <v>7</v>
      </c>
      <c r="I5" s="26" t="s">
        <v>8</v>
      </c>
      <c r="J5" s="26" t="s">
        <v>9</v>
      </c>
      <c r="K5" s="403"/>
      <c r="L5" s="1"/>
      <c r="M5" s="1"/>
      <c r="N5" s="1"/>
      <c r="O5" s="1"/>
      <c r="P5" s="1"/>
      <c r="Q5" s="1"/>
      <c r="R5" s="1"/>
    </row>
    <row r="6" spans="1:19" ht="28.9" customHeight="1">
      <c r="A6" s="29" t="s">
        <v>14</v>
      </c>
      <c r="B6" s="30" t="s">
        <v>15</v>
      </c>
      <c r="C6" s="31">
        <f>C16+C26+C36</f>
        <v>1425</v>
      </c>
      <c r="D6" s="31">
        <f t="shared" ref="D6:J6" si="0">D16+D26+D36</f>
        <v>1425</v>
      </c>
      <c r="E6" s="31">
        <f t="shared" si="0"/>
        <v>1425</v>
      </c>
      <c r="F6" s="31">
        <f t="shared" si="0"/>
        <v>1425</v>
      </c>
      <c r="G6" s="31">
        <f t="shared" si="0"/>
        <v>1649600</v>
      </c>
      <c r="H6" s="31">
        <f t="shared" si="0"/>
        <v>1741200</v>
      </c>
      <c r="I6" s="31">
        <f t="shared" si="0"/>
        <v>2163100</v>
      </c>
      <c r="J6" s="31">
        <f t="shared" si="0"/>
        <v>2048100</v>
      </c>
      <c r="K6" s="217"/>
      <c r="L6" s="2"/>
      <c r="M6" s="2"/>
      <c r="N6" s="2"/>
      <c r="O6" s="1"/>
      <c r="P6" s="2"/>
      <c r="Q6" s="2"/>
      <c r="R6" s="2"/>
      <c r="S6" s="2"/>
    </row>
    <row r="7" spans="1:19" ht="28.9" customHeight="1">
      <c r="A7" s="26" t="s">
        <v>19</v>
      </c>
      <c r="B7" s="33" t="s">
        <v>21</v>
      </c>
      <c r="C7" s="87">
        <f t="shared" ref="C7:J7" si="1">C17+C27+C37</f>
        <v>599</v>
      </c>
      <c r="D7" s="87">
        <f t="shared" si="1"/>
        <v>599</v>
      </c>
      <c r="E7" s="87">
        <f t="shared" si="1"/>
        <v>599</v>
      </c>
      <c r="F7" s="87">
        <f t="shared" si="1"/>
        <v>599</v>
      </c>
      <c r="G7" s="87">
        <f t="shared" si="1"/>
        <v>31600</v>
      </c>
      <c r="H7" s="87">
        <f t="shared" si="1"/>
        <v>31800</v>
      </c>
      <c r="I7" s="87">
        <f t="shared" si="1"/>
        <v>31800</v>
      </c>
      <c r="J7" s="87">
        <f t="shared" si="1"/>
        <v>31800</v>
      </c>
      <c r="K7" s="218"/>
      <c r="L7" s="2"/>
      <c r="M7" s="2"/>
      <c r="N7" s="2"/>
      <c r="O7" s="1"/>
      <c r="P7" s="2"/>
      <c r="Q7" s="2"/>
      <c r="R7" s="2"/>
      <c r="S7" s="2"/>
    </row>
    <row r="8" spans="1:19" ht="28.9" customHeight="1">
      <c r="A8" s="26" t="s">
        <v>31</v>
      </c>
      <c r="B8" s="33" t="s">
        <v>32</v>
      </c>
      <c r="C8" s="87">
        <f t="shared" ref="C8:J8" si="2">C18+C28+C38</f>
        <v>111</v>
      </c>
      <c r="D8" s="87">
        <f t="shared" si="2"/>
        <v>111</v>
      </c>
      <c r="E8" s="87">
        <f t="shared" si="2"/>
        <v>111</v>
      </c>
      <c r="F8" s="87">
        <f t="shared" si="2"/>
        <v>111</v>
      </c>
      <c r="G8" s="87">
        <f t="shared" si="2"/>
        <v>753600</v>
      </c>
      <c r="H8" s="87">
        <f t="shared" si="2"/>
        <v>765800</v>
      </c>
      <c r="I8" s="87">
        <f t="shared" si="2"/>
        <v>783300</v>
      </c>
      <c r="J8" s="87">
        <f t="shared" si="2"/>
        <v>800900</v>
      </c>
      <c r="K8" s="218"/>
      <c r="L8" s="2"/>
      <c r="M8" s="2"/>
      <c r="N8" s="2"/>
      <c r="O8" s="2"/>
      <c r="P8" s="2"/>
      <c r="Q8" s="2"/>
      <c r="R8" s="2"/>
      <c r="S8" s="2"/>
    </row>
    <row r="9" spans="1:19" ht="28.9" customHeight="1">
      <c r="A9" s="26" t="s">
        <v>39</v>
      </c>
      <c r="B9" s="33" t="s">
        <v>40</v>
      </c>
      <c r="C9" s="87">
        <f t="shared" ref="C9:J9" si="3">C19+C29+C39</f>
        <v>11</v>
      </c>
      <c r="D9" s="87">
        <f t="shared" si="3"/>
        <v>11</v>
      </c>
      <c r="E9" s="87">
        <f t="shared" si="3"/>
        <v>11</v>
      </c>
      <c r="F9" s="87">
        <f t="shared" si="3"/>
        <v>11</v>
      </c>
      <c r="G9" s="87">
        <f t="shared" si="3"/>
        <v>49800</v>
      </c>
      <c r="H9" s="87">
        <f t="shared" si="3"/>
        <v>52000</v>
      </c>
      <c r="I9" s="87">
        <f t="shared" si="3"/>
        <v>54600</v>
      </c>
      <c r="J9" s="87">
        <f t="shared" si="3"/>
        <v>59200</v>
      </c>
      <c r="K9" s="218"/>
      <c r="L9" s="2"/>
      <c r="M9" s="2"/>
      <c r="N9" s="2"/>
      <c r="O9" s="1"/>
      <c r="P9" s="2"/>
      <c r="Q9" s="2"/>
      <c r="R9" s="2"/>
      <c r="S9" s="2"/>
    </row>
    <row r="10" spans="1:19" ht="28.9" customHeight="1">
      <c r="A10" s="26" t="s">
        <v>45</v>
      </c>
      <c r="B10" s="33" t="s">
        <v>46</v>
      </c>
      <c r="C10" s="87">
        <f t="shared" ref="C10:J10" si="4">C20+C30+C40</f>
        <v>154</v>
      </c>
      <c r="D10" s="87">
        <f t="shared" si="4"/>
        <v>154</v>
      </c>
      <c r="E10" s="87">
        <f t="shared" si="4"/>
        <v>154</v>
      </c>
      <c r="F10" s="87">
        <f t="shared" si="4"/>
        <v>154</v>
      </c>
      <c r="G10" s="87">
        <f t="shared" si="4"/>
        <v>156400</v>
      </c>
      <c r="H10" s="87">
        <f t="shared" si="4"/>
        <v>131500</v>
      </c>
      <c r="I10" s="87">
        <f t="shared" si="4"/>
        <v>131500</v>
      </c>
      <c r="J10" s="87">
        <f t="shared" si="4"/>
        <v>131600</v>
      </c>
      <c r="K10" s="218"/>
      <c r="L10" s="2"/>
      <c r="M10" s="2"/>
      <c r="N10" s="2"/>
      <c r="O10" s="1"/>
      <c r="P10" s="2"/>
      <c r="Q10" s="2"/>
      <c r="R10" s="2"/>
      <c r="S10" s="2"/>
    </row>
    <row r="11" spans="1:19" ht="28.9" customHeight="1">
      <c r="A11" s="26" t="s">
        <v>48</v>
      </c>
      <c r="B11" s="33" t="s">
        <v>49</v>
      </c>
      <c r="C11" s="87">
        <f t="shared" ref="C11:J11" si="5">C21+C31+C41</f>
        <v>453</v>
      </c>
      <c r="D11" s="87">
        <f t="shared" si="5"/>
        <v>453</v>
      </c>
      <c r="E11" s="87">
        <f t="shared" si="5"/>
        <v>453</v>
      </c>
      <c r="F11" s="87">
        <f t="shared" si="5"/>
        <v>453</v>
      </c>
      <c r="G11" s="87">
        <f t="shared" si="5"/>
        <v>68600</v>
      </c>
      <c r="H11" s="87">
        <f t="shared" si="5"/>
        <v>70700</v>
      </c>
      <c r="I11" s="87">
        <f t="shared" si="5"/>
        <v>74500</v>
      </c>
      <c r="J11" s="87">
        <f t="shared" si="5"/>
        <v>75700</v>
      </c>
      <c r="K11" s="218"/>
      <c r="L11" s="2"/>
      <c r="M11" s="2"/>
      <c r="N11" s="2"/>
      <c r="O11" s="1"/>
      <c r="P11" s="2"/>
      <c r="Q11" s="2"/>
      <c r="R11" s="2"/>
      <c r="S11" s="2"/>
    </row>
    <row r="12" spans="1:19" ht="28.9" customHeight="1">
      <c r="A12" s="26" t="s">
        <v>50</v>
      </c>
      <c r="B12" s="33" t="s">
        <v>51</v>
      </c>
      <c r="C12" s="87">
        <f t="shared" ref="C12:J12" si="6">C22+C32+C42</f>
        <v>0</v>
      </c>
      <c r="D12" s="87">
        <f t="shared" si="6"/>
        <v>0</v>
      </c>
      <c r="E12" s="87">
        <f t="shared" si="6"/>
        <v>0</v>
      </c>
      <c r="F12" s="87">
        <f t="shared" si="6"/>
        <v>0</v>
      </c>
      <c r="G12" s="87">
        <f t="shared" si="6"/>
        <v>5200</v>
      </c>
      <c r="H12" s="87">
        <f t="shared" si="6"/>
        <v>5200</v>
      </c>
      <c r="I12" s="87">
        <f t="shared" si="6"/>
        <v>5200</v>
      </c>
      <c r="J12" s="87">
        <f t="shared" si="6"/>
        <v>5200</v>
      </c>
      <c r="K12" s="218"/>
      <c r="L12" s="2"/>
      <c r="M12" s="2"/>
      <c r="N12" s="2"/>
      <c r="O12" s="1"/>
      <c r="P12" s="2"/>
      <c r="Q12" s="2"/>
      <c r="R12" s="2"/>
      <c r="S12" s="2"/>
    </row>
    <row r="13" spans="1:19" ht="31.9" customHeight="1">
      <c r="A13" s="26" t="s">
        <v>52</v>
      </c>
      <c r="B13" s="33" t="s">
        <v>53</v>
      </c>
      <c r="C13" s="87">
        <f t="shared" ref="C13:J13" si="7">C23+C33+C43</f>
        <v>41</v>
      </c>
      <c r="D13" s="87">
        <f t="shared" si="7"/>
        <v>41</v>
      </c>
      <c r="E13" s="87">
        <f t="shared" si="7"/>
        <v>41</v>
      </c>
      <c r="F13" s="87">
        <f t="shared" si="7"/>
        <v>41</v>
      </c>
      <c r="G13" s="87">
        <f t="shared" si="7"/>
        <v>569400</v>
      </c>
      <c r="H13" s="87">
        <f t="shared" si="7"/>
        <v>669200</v>
      </c>
      <c r="I13" s="87">
        <f t="shared" si="7"/>
        <v>1067200</v>
      </c>
      <c r="J13" s="87">
        <f t="shared" si="7"/>
        <v>928700</v>
      </c>
      <c r="K13" s="218"/>
      <c r="L13" s="2"/>
      <c r="M13" s="2"/>
      <c r="N13" s="2"/>
      <c r="O13" s="1"/>
      <c r="P13" s="2"/>
      <c r="Q13" s="2"/>
      <c r="R13" s="2"/>
      <c r="S13" s="2"/>
    </row>
    <row r="14" spans="1:19" ht="28.9" customHeight="1">
      <c r="A14" s="26" t="s">
        <v>54</v>
      </c>
      <c r="B14" s="33" t="s">
        <v>55</v>
      </c>
      <c r="C14" s="87">
        <f t="shared" ref="C14:J14" si="8">C24+C34+C44</f>
        <v>56</v>
      </c>
      <c r="D14" s="87">
        <f t="shared" si="8"/>
        <v>56</v>
      </c>
      <c r="E14" s="87">
        <f t="shared" si="8"/>
        <v>56</v>
      </c>
      <c r="F14" s="87">
        <f t="shared" si="8"/>
        <v>56</v>
      </c>
      <c r="G14" s="87">
        <f t="shared" si="8"/>
        <v>15000</v>
      </c>
      <c r="H14" s="87">
        <f t="shared" si="8"/>
        <v>15000</v>
      </c>
      <c r="I14" s="87">
        <f t="shared" si="8"/>
        <v>15000</v>
      </c>
      <c r="J14" s="87">
        <f t="shared" si="8"/>
        <v>15000</v>
      </c>
      <c r="K14" s="218"/>
      <c r="L14" s="2"/>
      <c r="M14" s="2"/>
      <c r="N14" s="2"/>
      <c r="O14" s="1"/>
      <c r="P14" s="2"/>
      <c r="Q14" s="2"/>
      <c r="R14" s="2"/>
      <c r="S14" s="2"/>
    </row>
    <row r="15" spans="1:19" ht="28.9" customHeight="1">
      <c r="A15" s="26"/>
      <c r="B15" s="214" t="s">
        <v>391</v>
      </c>
      <c r="C15" s="91"/>
      <c r="D15" s="91"/>
      <c r="E15" s="91"/>
      <c r="F15" s="91"/>
      <c r="G15" s="38"/>
      <c r="H15" s="38"/>
      <c r="I15" s="38"/>
      <c r="J15" s="38"/>
      <c r="K15" s="215"/>
      <c r="L15" s="2"/>
      <c r="M15" s="2"/>
      <c r="N15" s="2"/>
      <c r="O15" s="1"/>
      <c r="P15" s="1"/>
      <c r="Q15" s="1"/>
      <c r="R15" s="1"/>
    </row>
    <row r="16" spans="1:19" ht="28.9" customHeight="1">
      <c r="A16" s="29" t="s">
        <v>14</v>
      </c>
      <c r="B16" s="30" t="s">
        <v>15</v>
      </c>
      <c r="C16" s="31">
        <f>SUM(C17:C24)</f>
        <v>1425</v>
      </c>
      <c r="D16" s="31">
        <f t="shared" ref="D16:J16" si="9">SUM(D17:D24)</f>
        <v>1425</v>
      </c>
      <c r="E16" s="31">
        <f t="shared" si="9"/>
        <v>1425</v>
      </c>
      <c r="F16" s="31">
        <f t="shared" si="9"/>
        <v>1425</v>
      </c>
      <c r="G16" s="31">
        <f t="shared" si="9"/>
        <v>1121572</v>
      </c>
      <c r="H16" s="31">
        <f t="shared" si="9"/>
        <v>1142672</v>
      </c>
      <c r="I16" s="31">
        <f t="shared" si="9"/>
        <v>1164342</v>
      </c>
      <c r="J16" s="31">
        <f t="shared" si="9"/>
        <v>1197042</v>
      </c>
      <c r="K16" s="217"/>
      <c r="L16" s="2"/>
      <c r="M16" s="2"/>
      <c r="N16" s="2"/>
      <c r="O16" s="1"/>
      <c r="P16" s="2"/>
      <c r="Q16" s="2"/>
      <c r="R16" s="2"/>
      <c r="S16" s="2"/>
    </row>
    <row r="17" spans="1:19" ht="28.9" customHeight="1">
      <c r="A17" s="26" t="s">
        <v>19</v>
      </c>
      <c r="B17" s="33" t="s">
        <v>21</v>
      </c>
      <c r="C17" s="91">
        <v>599</v>
      </c>
      <c r="D17" s="91">
        <v>599</v>
      </c>
      <c r="E17" s="91">
        <v>599</v>
      </c>
      <c r="F17" s="91">
        <v>599</v>
      </c>
      <c r="G17" s="38">
        <v>31600</v>
      </c>
      <c r="H17" s="38">
        <v>31800</v>
      </c>
      <c r="I17" s="38">
        <v>31800</v>
      </c>
      <c r="J17" s="38">
        <v>31800</v>
      </c>
      <c r="K17" s="215"/>
      <c r="L17" s="2"/>
      <c r="M17" s="2"/>
      <c r="N17" s="2"/>
      <c r="O17" s="1"/>
      <c r="P17" s="2"/>
      <c r="Q17" s="2"/>
      <c r="R17" s="2"/>
      <c r="S17" s="2"/>
    </row>
    <row r="18" spans="1:19" ht="28.9" customHeight="1">
      <c r="A18" s="26" t="s">
        <v>31</v>
      </c>
      <c r="B18" s="33" t="s">
        <v>32</v>
      </c>
      <c r="C18" s="91">
        <v>111</v>
      </c>
      <c r="D18" s="91">
        <v>111</v>
      </c>
      <c r="E18" s="91">
        <v>111</v>
      </c>
      <c r="F18" s="91">
        <v>111</v>
      </c>
      <c r="G18" s="38">
        <v>694915</v>
      </c>
      <c r="H18" s="38">
        <v>712165</v>
      </c>
      <c r="I18" s="38">
        <v>728335</v>
      </c>
      <c r="J18" s="38">
        <v>744935</v>
      </c>
      <c r="K18" s="215"/>
      <c r="L18" s="2"/>
      <c r="M18" s="2"/>
      <c r="N18" s="2"/>
      <c r="O18" s="2"/>
      <c r="P18" s="2"/>
      <c r="Q18" s="2"/>
      <c r="R18" s="2"/>
      <c r="S18" s="2"/>
    </row>
    <row r="19" spans="1:19" ht="28.9" customHeight="1">
      <c r="A19" s="26" t="s">
        <v>39</v>
      </c>
      <c r="B19" s="33" t="s">
        <v>40</v>
      </c>
      <c r="C19" s="91">
        <v>11</v>
      </c>
      <c r="D19" s="91">
        <v>11</v>
      </c>
      <c r="E19" s="91">
        <v>11</v>
      </c>
      <c r="F19" s="91">
        <v>11</v>
      </c>
      <c r="G19" s="38">
        <v>47100</v>
      </c>
      <c r="H19" s="38">
        <v>48200</v>
      </c>
      <c r="I19" s="38">
        <v>49900</v>
      </c>
      <c r="J19" s="38">
        <v>53200</v>
      </c>
      <c r="K19" s="215"/>
      <c r="L19" s="2"/>
      <c r="M19" s="2"/>
      <c r="N19" s="2"/>
      <c r="O19" s="1"/>
      <c r="P19" s="2"/>
      <c r="Q19" s="2"/>
      <c r="R19" s="2"/>
      <c r="S19" s="2"/>
    </row>
    <row r="20" spans="1:19" ht="28.9" customHeight="1">
      <c r="A20" s="26" t="s">
        <v>45</v>
      </c>
      <c r="B20" s="33" t="s">
        <v>46</v>
      </c>
      <c r="C20" s="91">
        <v>154</v>
      </c>
      <c r="D20" s="91">
        <v>154</v>
      </c>
      <c r="E20" s="91">
        <v>154</v>
      </c>
      <c r="F20" s="91">
        <v>154</v>
      </c>
      <c r="G20" s="38">
        <v>131200</v>
      </c>
      <c r="H20" s="38">
        <v>131500</v>
      </c>
      <c r="I20" s="38">
        <v>131500</v>
      </c>
      <c r="J20" s="38">
        <v>131600</v>
      </c>
      <c r="K20" s="215"/>
      <c r="L20" s="2"/>
      <c r="M20" s="2"/>
      <c r="N20" s="2"/>
      <c r="O20" s="1"/>
      <c r="P20" s="2"/>
      <c r="Q20" s="2"/>
      <c r="R20" s="2"/>
      <c r="S20" s="2"/>
    </row>
    <row r="21" spans="1:19" ht="28.9" customHeight="1">
      <c r="A21" s="26" t="s">
        <v>48</v>
      </c>
      <c r="B21" s="33" t="s">
        <v>49</v>
      </c>
      <c r="C21" s="91">
        <v>453</v>
      </c>
      <c r="D21" s="91">
        <v>453</v>
      </c>
      <c r="E21" s="91">
        <v>453</v>
      </c>
      <c r="F21" s="91">
        <v>453</v>
      </c>
      <c r="G21" s="38">
        <v>68600</v>
      </c>
      <c r="H21" s="38">
        <v>70700</v>
      </c>
      <c r="I21" s="38">
        <v>74500</v>
      </c>
      <c r="J21" s="38">
        <v>75700</v>
      </c>
      <c r="K21" s="215"/>
      <c r="L21" s="2"/>
      <c r="M21" s="2"/>
      <c r="N21" s="2"/>
      <c r="O21" s="1"/>
      <c r="P21" s="2"/>
      <c r="Q21" s="2"/>
      <c r="R21" s="2"/>
      <c r="S21" s="2"/>
    </row>
    <row r="22" spans="1:19" ht="28.9" customHeight="1">
      <c r="A22" s="26" t="s">
        <v>50</v>
      </c>
      <c r="B22" s="33" t="s">
        <v>51</v>
      </c>
      <c r="C22" s="91">
        <v>0</v>
      </c>
      <c r="D22" s="91">
        <v>0</v>
      </c>
      <c r="E22" s="91">
        <v>0</v>
      </c>
      <c r="F22" s="91">
        <v>0</v>
      </c>
      <c r="G22" s="38">
        <v>5200</v>
      </c>
      <c r="H22" s="38">
        <v>5200</v>
      </c>
      <c r="I22" s="38">
        <v>5200</v>
      </c>
      <c r="J22" s="38">
        <v>5200</v>
      </c>
      <c r="K22" s="215"/>
      <c r="L22" s="2"/>
      <c r="M22" s="2"/>
      <c r="N22" s="2"/>
      <c r="O22" s="1"/>
      <c r="P22" s="2"/>
      <c r="Q22" s="2"/>
      <c r="R22" s="2"/>
      <c r="S22" s="2"/>
    </row>
    <row r="23" spans="1:19" ht="28.9" customHeight="1">
      <c r="A23" s="26" t="s">
        <v>52</v>
      </c>
      <c r="B23" s="33" t="s">
        <v>53</v>
      </c>
      <c r="C23" s="91">
        <v>41</v>
      </c>
      <c r="D23" s="91">
        <v>41</v>
      </c>
      <c r="E23" s="91">
        <v>41</v>
      </c>
      <c r="F23" s="91">
        <v>41</v>
      </c>
      <c r="G23" s="38">
        <v>137585</v>
      </c>
      <c r="H23" s="38">
        <v>137735</v>
      </c>
      <c r="I23" s="38">
        <v>137735</v>
      </c>
      <c r="J23" s="38">
        <v>149235</v>
      </c>
      <c r="K23" s="215"/>
      <c r="L23" s="2"/>
      <c r="M23" s="2"/>
      <c r="N23" s="2"/>
      <c r="O23" s="1"/>
      <c r="P23" s="2"/>
      <c r="Q23" s="2"/>
      <c r="R23" s="2"/>
      <c r="S23" s="2"/>
    </row>
    <row r="24" spans="1:19" ht="28.9" customHeight="1">
      <c r="A24" s="26" t="s">
        <v>54</v>
      </c>
      <c r="B24" s="33" t="s">
        <v>55</v>
      </c>
      <c r="C24" s="91">
        <v>56</v>
      </c>
      <c r="D24" s="91">
        <v>56</v>
      </c>
      <c r="E24" s="91">
        <v>56</v>
      </c>
      <c r="F24" s="91">
        <v>56</v>
      </c>
      <c r="G24" s="38">
        <v>5372</v>
      </c>
      <c r="H24" s="38">
        <v>5372</v>
      </c>
      <c r="I24" s="38">
        <v>5372</v>
      </c>
      <c r="J24" s="38">
        <v>5372</v>
      </c>
      <c r="K24" s="215"/>
      <c r="L24" s="2"/>
      <c r="M24" s="2"/>
      <c r="N24" s="2"/>
      <c r="O24" s="1"/>
      <c r="P24" s="2"/>
      <c r="Q24" s="2"/>
      <c r="R24" s="2"/>
      <c r="S24" s="2"/>
    </row>
    <row r="25" spans="1:19" ht="32.450000000000003" customHeight="1">
      <c r="A25" s="26"/>
      <c r="B25" s="214" t="s">
        <v>392</v>
      </c>
      <c r="C25" s="91"/>
      <c r="D25" s="91"/>
      <c r="E25" s="91"/>
      <c r="F25" s="91"/>
      <c r="G25" s="38"/>
      <c r="H25" s="38"/>
      <c r="I25" s="38"/>
      <c r="J25" s="38"/>
      <c r="K25" s="215"/>
      <c r="L25" s="2"/>
      <c r="M25" s="2"/>
      <c r="N25" s="2"/>
      <c r="O25" s="1"/>
      <c r="P25" s="1"/>
      <c r="Q25" s="1"/>
      <c r="R25" s="1"/>
    </row>
    <row r="26" spans="1:19" ht="28.9" customHeight="1">
      <c r="A26" s="29" t="s">
        <v>14</v>
      </c>
      <c r="B26" s="30" t="s">
        <v>15</v>
      </c>
      <c r="C26" s="31">
        <f>SUM(C27:C34)</f>
        <v>0</v>
      </c>
      <c r="D26" s="31">
        <f t="shared" ref="D26:J26" si="10">SUM(D27:D34)</f>
        <v>0</v>
      </c>
      <c r="E26" s="31">
        <f t="shared" si="10"/>
        <v>0</v>
      </c>
      <c r="F26" s="31">
        <f t="shared" si="10"/>
        <v>0</v>
      </c>
      <c r="G26" s="31">
        <f t="shared" si="10"/>
        <v>25200</v>
      </c>
      <c r="H26" s="31">
        <f t="shared" si="10"/>
        <v>0</v>
      </c>
      <c r="I26" s="31">
        <f t="shared" si="10"/>
        <v>0</v>
      </c>
      <c r="J26" s="31">
        <f t="shared" si="10"/>
        <v>0</v>
      </c>
      <c r="K26" s="217"/>
      <c r="L26" s="2"/>
      <c r="M26" s="2"/>
      <c r="N26" s="2"/>
      <c r="O26" s="1"/>
      <c r="P26" s="1"/>
      <c r="Q26" s="1"/>
      <c r="R26" s="1"/>
    </row>
    <row r="27" spans="1:19" ht="28.9" customHeight="1">
      <c r="A27" s="26" t="s">
        <v>19</v>
      </c>
      <c r="B27" s="33" t="s">
        <v>21</v>
      </c>
      <c r="C27" s="91"/>
      <c r="D27" s="91"/>
      <c r="E27" s="91"/>
      <c r="F27" s="91"/>
      <c r="G27" s="38"/>
      <c r="H27" s="38"/>
      <c r="I27" s="38"/>
      <c r="J27" s="38"/>
      <c r="K27" s="215"/>
      <c r="L27" s="2"/>
      <c r="M27" s="2"/>
      <c r="N27" s="2"/>
      <c r="O27" s="1"/>
      <c r="P27" s="1"/>
      <c r="Q27" s="1"/>
      <c r="R27" s="1"/>
    </row>
    <row r="28" spans="1:19" ht="28.9" customHeight="1">
      <c r="A28" s="26" t="s">
        <v>31</v>
      </c>
      <c r="B28" s="33" t="s">
        <v>32</v>
      </c>
      <c r="C28" s="91"/>
      <c r="D28" s="91"/>
      <c r="E28" s="91"/>
      <c r="F28" s="91"/>
      <c r="G28" s="38"/>
      <c r="H28" s="38"/>
      <c r="I28" s="38"/>
      <c r="J28" s="38"/>
      <c r="K28" s="215"/>
      <c r="L28" s="2"/>
      <c r="M28" s="2"/>
      <c r="N28" s="2"/>
      <c r="O28" s="2"/>
      <c r="P28" s="1"/>
      <c r="Q28" s="1"/>
      <c r="R28" s="1"/>
    </row>
    <row r="29" spans="1:19" ht="28.9" customHeight="1">
      <c r="A29" s="26" t="s">
        <v>39</v>
      </c>
      <c r="B29" s="33" t="s">
        <v>40</v>
      </c>
      <c r="C29" s="91"/>
      <c r="D29" s="91"/>
      <c r="E29" s="91"/>
      <c r="F29" s="91"/>
      <c r="G29" s="38"/>
      <c r="H29" s="38"/>
      <c r="I29" s="38"/>
      <c r="J29" s="38"/>
      <c r="K29" s="215"/>
      <c r="L29" s="2"/>
      <c r="M29" s="2"/>
      <c r="N29" s="2"/>
      <c r="O29" s="1"/>
      <c r="P29" s="1"/>
      <c r="Q29" s="1"/>
      <c r="R29" s="1"/>
    </row>
    <row r="30" spans="1:19" ht="101.45" customHeight="1">
      <c r="A30" s="26" t="s">
        <v>45</v>
      </c>
      <c r="B30" s="33" t="s">
        <v>46</v>
      </c>
      <c r="C30" s="91"/>
      <c r="D30" s="91"/>
      <c r="E30" s="91"/>
      <c r="F30" s="91"/>
      <c r="G30" s="38">
        <v>25200</v>
      </c>
      <c r="H30" s="38"/>
      <c r="I30" s="38"/>
      <c r="J30" s="38"/>
      <c r="K30" s="215" t="s">
        <v>378</v>
      </c>
      <c r="L30" s="2"/>
      <c r="M30" s="2"/>
      <c r="N30" s="2"/>
      <c r="O30" s="1"/>
      <c r="P30" s="1"/>
      <c r="Q30" s="1"/>
      <c r="R30" s="1"/>
    </row>
    <row r="31" spans="1:19" ht="28.9" customHeight="1">
      <c r="A31" s="26" t="s">
        <v>48</v>
      </c>
      <c r="B31" s="33" t="s">
        <v>49</v>
      </c>
      <c r="C31" s="91"/>
      <c r="D31" s="91"/>
      <c r="E31" s="91"/>
      <c r="F31" s="91"/>
      <c r="G31" s="38"/>
      <c r="H31" s="38"/>
      <c r="I31" s="38"/>
      <c r="J31" s="38"/>
      <c r="K31" s="215"/>
      <c r="L31" s="2"/>
      <c r="M31" s="2"/>
      <c r="N31" s="2"/>
      <c r="O31" s="1"/>
      <c r="P31" s="1"/>
      <c r="Q31" s="1"/>
      <c r="R31" s="1"/>
    </row>
    <row r="32" spans="1:19" ht="28.9" customHeight="1">
      <c r="A32" s="26" t="s">
        <v>50</v>
      </c>
      <c r="B32" s="33" t="s">
        <v>51</v>
      </c>
      <c r="C32" s="91"/>
      <c r="D32" s="91"/>
      <c r="E32" s="91"/>
      <c r="F32" s="91"/>
      <c r="G32" s="38"/>
      <c r="H32" s="38"/>
      <c r="I32" s="38"/>
      <c r="J32" s="38"/>
      <c r="K32" s="215"/>
      <c r="L32" s="2"/>
      <c r="M32" s="2"/>
      <c r="N32" s="2"/>
      <c r="O32" s="1"/>
      <c r="P32" s="1"/>
      <c r="Q32" s="1"/>
      <c r="R32" s="1"/>
    </row>
    <row r="33" spans="1:18" ht="28.9" customHeight="1">
      <c r="A33" s="26" t="s">
        <v>52</v>
      </c>
      <c r="B33" s="33" t="s">
        <v>53</v>
      </c>
      <c r="C33" s="91"/>
      <c r="D33" s="91"/>
      <c r="E33" s="91"/>
      <c r="F33" s="91"/>
      <c r="G33" s="38"/>
      <c r="H33" s="38"/>
      <c r="I33" s="38"/>
      <c r="J33" s="38"/>
      <c r="K33" s="215"/>
      <c r="L33" s="2"/>
      <c r="M33" s="2"/>
      <c r="N33" s="2"/>
      <c r="O33" s="1"/>
      <c r="P33" s="1"/>
      <c r="Q33" s="1"/>
      <c r="R33" s="1"/>
    </row>
    <row r="34" spans="1:18" ht="28.9" customHeight="1">
      <c r="A34" s="26" t="s">
        <v>54</v>
      </c>
      <c r="B34" s="33" t="s">
        <v>55</v>
      </c>
      <c r="C34" s="91"/>
      <c r="D34" s="91"/>
      <c r="E34" s="91"/>
      <c r="F34" s="91"/>
      <c r="G34" s="38"/>
      <c r="H34" s="38"/>
      <c r="I34" s="38"/>
      <c r="J34" s="38"/>
      <c r="K34" s="215"/>
      <c r="L34" s="2"/>
      <c r="M34" s="2"/>
      <c r="N34" s="2"/>
      <c r="O34" s="1"/>
      <c r="P34" s="1"/>
      <c r="Q34" s="1"/>
      <c r="R34" s="1"/>
    </row>
    <row r="35" spans="1:18" ht="45">
      <c r="A35" s="26"/>
      <c r="B35" s="214" t="s">
        <v>393</v>
      </c>
      <c r="C35" s="91"/>
      <c r="D35" s="91"/>
      <c r="E35" s="91"/>
      <c r="F35" s="91"/>
      <c r="G35" s="38"/>
      <c r="H35" s="38"/>
      <c r="I35" s="38"/>
      <c r="J35" s="38"/>
      <c r="K35" s="215"/>
      <c r="L35" s="2"/>
      <c r="M35" s="2"/>
      <c r="N35" s="2"/>
      <c r="O35" s="1"/>
      <c r="P35" s="1"/>
      <c r="Q35" s="1"/>
      <c r="R35" s="1"/>
    </row>
    <row r="36" spans="1:18" ht="28.9" customHeight="1">
      <c r="A36" s="29" t="s">
        <v>14</v>
      </c>
      <c r="B36" s="30" t="s">
        <v>15</v>
      </c>
      <c r="C36" s="31">
        <f>SUM(C37:C44)</f>
        <v>0</v>
      </c>
      <c r="D36" s="31">
        <f t="shared" ref="D36:J36" si="11">SUM(D37:D44)</f>
        <v>0</v>
      </c>
      <c r="E36" s="31">
        <f t="shared" si="11"/>
        <v>0</v>
      </c>
      <c r="F36" s="31">
        <f t="shared" si="11"/>
        <v>0</v>
      </c>
      <c r="G36" s="31">
        <f t="shared" si="11"/>
        <v>502828</v>
      </c>
      <c r="H36" s="31">
        <f t="shared" si="11"/>
        <v>598528</v>
      </c>
      <c r="I36" s="31">
        <f t="shared" si="11"/>
        <v>998758</v>
      </c>
      <c r="J36" s="31">
        <f t="shared" si="11"/>
        <v>851058</v>
      </c>
      <c r="K36" s="217"/>
      <c r="L36" s="2"/>
      <c r="M36" s="2"/>
      <c r="N36" s="2"/>
      <c r="O36" s="1"/>
      <c r="P36" s="1"/>
      <c r="Q36" s="1"/>
      <c r="R36" s="1"/>
    </row>
    <row r="37" spans="1:18" ht="28.9" customHeight="1">
      <c r="A37" s="26" t="s">
        <v>19</v>
      </c>
      <c r="B37" s="33" t="s">
        <v>21</v>
      </c>
      <c r="C37" s="91"/>
      <c r="D37" s="91"/>
      <c r="E37" s="91"/>
      <c r="F37" s="91"/>
      <c r="G37" s="38"/>
      <c r="H37" s="38"/>
      <c r="I37" s="38"/>
      <c r="J37" s="38"/>
      <c r="K37" s="215"/>
      <c r="L37" s="2"/>
      <c r="M37" s="2"/>
      <c r="N37" s="2"/>
      <c r="O37" s="1"/>
      <c r="P37" s="1"/>
      <c r="Q37" s="1"/>
      <c r="R37" s="1"/>
    </row>
    <row r="38" spans="1:18" ht="150">
      <c r="A38" s="26" t="s">
        <v>31</v>
      </c>
      <c r="B38" s="33" t="s">
        <v>32</v>
      </c>
      <c r="C38" s="91"/>
      <c r="D38" s="91"/>
      <c r="E38" s="91"/>
      <c r="F38" s="91"/>
      <c r="G38" s="38">
        <v>58685</v>
      </c>
      <c r="H38" s="38">
        <v>53635</v>
      </c>
      <c r="I38" s="38">
        <v>54965</v>
      </c>
      <c r="J38" s="38">
        <v>55965</v>
      </c>
      <c r="K38" s="215" t="s">
        <v>395</v>
      </c>
      <c r="L38" s="2"/>
      <c r="M38" s="2"/>
      <c r="N38" s="2"/>
      <c r="O38" s="2"/>
      <c r="P38" s="1"/>
      <c r="Q38" s="1"/>
      <c r="R38" s="1"/>
    </row>
    <row r="39" spans="1:18" ht="60" customHeight="1">
      <c r="A39" s="26" t="s">
        <v>39</v>
      </c>
      <c r="B39" s="33" t="s">
        <v>40</v>
      </c>
      <c r="C39" s="91"/>
      <c r="D39" s="91"/>
      <c r="E39" s="91"/>
      <c r="F39" s="91"/>
      <c r="G39" s="38">
        <v>2700</v>
      </c>
      <c r="H39" s="38">
        <v>3800</v>
      </c>
      <c r="I39" s="38">
        <v>4700</v>
      </c>
      <c r="J39" s="38">
        <v>6000</v>
      </c>
      <c r="K39" s="215" t="s">
        <v>398</v>
      </c>
      <c r="L39" s="2"/>
      <c r="M39" s="2"/>
      <c r="N39" s="2"/>
      <c r="O39" s="1"/>
      <c r="P39" s="1"/>
      <c r="Q39" s="1"/>
      <c r="R39" s="1"/>
    </row>
    <row r="40" spans="1:18" ht="28.9" customHeight="1">
      <c r="A40" s="26" t="s">
        <v>45</v>
      </c>
      <c r="B40" s="33" t="s">
        <v>46</v>
      </c>
      <c r="C40" s="91"/>
      <c r="D40" s="91"/>
      <c r="E40" s="91"/>
      <c r="F40" s="91"/>
      <c r="G40" s="38"/>
      <c r="H40" s="38"/>
      <c r="I40" s="38"/>
      <c r="J40" s="38"/>
      <c r="K40" s="215"/>
      <c r="L40" s="2"/>
      <c r="M40" s="2"/>
      <c r="N40" s="2"/>
      <c r="O40" s="1"/>
      <c r="P40" s="1"/>
      <c r="Q40" s="1"/>
      <c r="R40" s="1"/>
    </row>
    <row r="41" spans="1:18" ht="28.9" customHeight="1">
      <c r="A41" s="26" t="s">
        <v>48</v>
      </c>
      <c r="B41" s="33" t="s">
        <v>49</v>
      </c>
      <c r="C41" s="91"/>
      <c r="D41" s="91"/>
      <c r="E41" s="91"/>
      <c r="F41" s="91"/>
      <c r="G41" s="38"/>
      <c r="H41" s="38"/>
      <c r="I41" s="38"/>
      <c r="J41" s="38"/>
      <c r="K41" s="215"/>
      <c r="L41" s="2"/>
      <c r="M41" s="2"/>
      <c r="N41" s="2"/>
      <c r="O41" s="1"/>
      <c r="P41" s="1"/>
      <c r="Q41" s="1"/>
      <c r="R41" s="1"/>
    </row>
    <row r="42" spans="1:18" ht="28.9" customHeight="1">
      <c r="A42" s="26" t="s">
        <v>50</v>
      </c>
      <c r="B42" s="33" t="s">
        <v>51</v>
      </c>
      <c r="C42" s="91"/>
      <c r="D42" s="91"/>
      <c r="E42" s="91"/>
      <c r="F42" s="91"/>
      <c r="G42" s="38"/>
      <c r="H42" s="38"/>
      <c r="I42" s="38"/>
      <c r="J42" s="38"/>
      <c r="K42" s="215"/>
      <c r="L42" s="2"/>
      <c r="M42" s="2"/>
      <c r="N42" s="2"/>
      <c r="O42" s="1"/>
      <c r="P42" s="1"/>
      <c r="Q42" s="1"/>
      <c r="R42" s="1"/>
    </row>
    <row r="43" spans="1:18" ht="135">
      <c r="A43" s="26" t="s">
        <v>52</v>
      </c>
      <c r="B43" s="33" t="s">
        <v>53</v>
      </c>
      <c r="C43" s="91"/>
      <c r="D43" s="91"/>
      <c r="E43" s="91"/>
      <c r="F43" s="91"/>
      <c r="G43" s="38">
        <v>431815</v>
      </c>
      <c r="H43" s="38">
        <v>531465</v>
      </c>
      <c r="I43" s="38">
        <v>929465</v>
      </c>
      <c r="J43" s="38">
        <v>779465</v>
      </c>
      <c r="K43" s="215" t="s">
        <v>397</v>
      </c>
      <c r="L43" s="2"/>
      <c r="M43" s="2"/>
      <c r="N43" s="2"/>
      <c r="O43" s="1"/>
      <c r="P43" s="1"/>
      <c r="Q43" s="1"/>
      <c r="R43" s="1"/>
    </row>
    <row r="44" spans="1:18" ht="225">
      <c r="A44" s="26" t="s">
        <v>54</v>
      </c>
      <c r="B44" s="33" t="s">
        <v>55</v>
      </c>
      <c r="C44" s="91"/>
      <c r="D44" s="91"/>
      <c r="E44" s="91"/>
      <c r="F44" s="91"/>
      <c r="G44" s="38">
        <f>15000-5372</f>
        <v>9628</v>
      </c>
      <c r="H44" s="38">
        <f t="shared" ref="H44:J44" si="12">15000-5372</f>
        <v>9628</v>
      </c>
      <c r="I44" s="38">
        <f t="shared" si="12"/>
        <v>9628</v>
      </c>
      <c r="J44" s="38">
        <f t="shared" si="12"/>
        <v>9628</v>
      </c>
      <c r="K44" s="215" t="s">
        <v>396</v>
      </c>
      <c r="L44" s="2"/>
      <c r="M44" s="2"/>
      <c r="N44" s="2"/>
      <c r="O44" s="1"/>
      <c r="P44" s="1"/>
      <c r="Q44" s="1"/>
      <c r="R44" s="1"/>
    </row>
    <row r="45" spans="1:18" ht="28.9" customHeight="1">
      <c r="A45" s="124"/>
      <c r="B45" s="125"/>
      <c r="C45" s="126"/>
      <c r="D45" s="126"/>
      <c r="E45" s="126"/>
      <c r="F45" s="126"/>
      <c r="G45" s="127"/>
      <c r="H45" s="127"/>
      <c r="I45" s="127"/>
      <c r="J45" s="127"/>
      <c r="K45" s="219"/>
      <c r="L45" s="1"/>
      <c r="M45" s="1"/>
      <c r="N45" s="1"/>
      <c r="O45" s="1"/>
      <c r="P45" s="1"/>
      <c r="Q45" s="1"/>
      <c r="R45" s="1"/>
    </row>
    <row r="46" spans="1:18" ht="45">
      <c r="A46" s="128"/>
      <c r="B46" s="129" t="s">
        <v>376</v>
      </c>
      <c r="C46" s="131">
        <v>1430</v>
      </c>
      <c r="D46" s="131">
        <v>1430</v>
      </c>
      <c r="E46" s="131">
        <v>1430</v>
      </c>
      <c r="F46" s="132"/>
      <c r="G46" s="131">
        <v>1127600</v>
      </c>
      <c r="H46" s="131">
        <v>1148900</v>
      </c>
      <c r="I46" s="131">
        <v>1170000</v>
      </c>
      <c r="J46" s="128"/>
      <c r="K46" s="220"/>
      <c r="L46" s="1"/>
      <c r="M46" s="1"/>
      <c r="N46" s="1"/>
      <c r="O46" s="1"/>
      <c r="P46" s="1"/>
      <c r="Q46" s="1"/>
      <c r="R46" s="1"/>
    </row>
    <row r="47" spans="1:18">
      <c r="A47" s="128"/>
      <c r="B47" s="130" t="s">
        <v>98</v>
      </c>
      <c r="C47" s="133">
        <f t="shared" ref="C47:E47" si="13">C36-C46</f>
        <v>-1430</v>
      </c>
      <c r="D47" s="133">
        <f t="shared" si="13"/>
        <v>-1430</v>
      </c>
      <c r="E47" s="133">
        <f t="shared" si="13"/>
        <v>-1430</v>
      </c>
      <c r="F47" s="134"/>
      <c r="G47" s="135">
        <f>G36-G46</f>
        <v>-624772</v>
      </c>
      <c r="H47" s="135">
        <f t="shared" ref="H47:I47" si="14">H36-H46</f>
        <v>-550372</v>
      </c>
      <c r="I47" s="135">
        <f t="shared" si="14"/>
        <v>-171242</v>
      </c>
      <c r="J47" s="128"/>
      <c r="K47" s="220"/>
      <c r="L47" s="1"/>
      <c r="M47" s="1"/>
      <c r="N47" s="1"/>
      <c r="O47" s="1"/>
      <c r="P47" s="1"/>
      <c r="Q47" s="1"/>
      <c r="R47" s="1"/>
    </row>
    <row r="48" spans="1:18">
      <c r="A48" s="1"/>
      <c r="B48" s="1"/>
      <c r="C48" s="1"/>
      <c r="D48" s="1"/>
      <c r="E48" s="1"/>
      <c r="F48" s="1"/>
      <c r="G48" s="1"/>
      <c r="H48" s="1"/>
      <c r="I48" s="1"/>
      <c r="J48" s="1"/>
      <c r="L48" s="1"/>
      <c r="M48" s="1"/>
      <c r="N48" s="1"/>
      <c r="O48" s="1"/>
      <c r="P48" s="1"/>
      <c r="Q48" s="1"/>
      <c r="R48" s="1"/>
    </row>
    <row r="49" spans="1:18">
      <c r="A49" s="1"/>
      <c r="B49" s="1"/>
      <c r="C49" s="1"/>
      <c r="D49" s="1"/>
      <c r="E49" s="1"/>
      <c r="F49" s="1"/>
      <c r="G49" s="1"/>
      <c r="H49" s="1"/>
      <c r="I49" s="1"/>
      <c r="J49" s="1"/>
      <c r="L49" s="1"/>
      <c r="M49" s="1"/>
      <c r="N49" s="1"/>
      <c r="O49" s="1"/>
      <c r="P49" s="1"/>
      <c r="Q49" s="1"/>
      <c r="R49" s="1"/>
    </row>
    <row r="50" spans="1:18" ht="15.75" customHeight="1">
      <c r="A50" s="1"/>
      <c r="B50" s="1"/>
      <c r="C50" s="1"/>
      <c r="D50" s="1"/>
      <c r="E50" s="1"/>
      <c r="F50" s="1"/>
      <c r="G50" s="211"/>
      <c r="H50" s="211"/>
      <c r="I50" s="211"/>
      <c r="J50" s="211"/>
      <c r="K50" s="221"/>
      <c r="L50" s="1"/>
      <c r="M50" s="1"/>
      <c r="N50" s="1"/>
      <c r="O50" s="1"/>
      <c r="P50" s="1"/>
      <c r="Q50" s="1"/>
      <c r="R50" s="1"/>
    </row>
    <row r="51" spans="1:18" ht="15.75" customHeight="1">
      <c r="A51" s="1"/>
      <c r="B51" s="1"/>
      <c r="C51" s="1"/>
      <c r="D51" s="1"/>
      <c r="E51" s="1"/>
      <c r="F51" s="1"/>
      <c r="G51" s="1"/>
      <c r="H51" s="1"/>
      <c r="I51" s="1"/>
      <c r="J51" s="1"/>
      <c r="L51" s="1"/>
      <c r="M51" s="1"/>
      <c r="N51" s="1"/>
      <c r="O51" s="1"/>
      <c r="P51" s="1"/>
      <c r="Q51" s="1"/>
      <c r="R51" s="1"/>
    </row>
    <row r="52" spans="1:18" ht="15.75" customHeight="1">
      <c r="A52" s="1"/>
      <c r="B52" s="1"/>
      <c r="C52" s="1"/>
      <c r="D52" s="1"/>
      <c r="E52" s="1"/>
      <c r="F52" s="1"/>
      <c r="G52" s="1"/>
      <c r="H52" s="1"/>
      <c r="I52" s="1"/>
      <c r="J52" s="1"/>
      <c r="L52" s="1"/>
      <c r="M52" s="1"/>
      <c r="N52" s="1"/>
      <c r="O52" s="1"/>
      <c r="P52" s="1"/>
      <c r="Q52" s="1"/>
      <c r="R52" s="1"/>
    </row>
    <row r="53" spans="1:18" ht="15.75" customHeight="1">
      <c r="A53" s="1"/>
      <c r="B53" s="1"/>
      <c r="C53" s="1"/>
      <c r="D53" s="1"/>
      <c r="E53" s="1"/>
      <c r="F53" s="1"/>
      <c r="G53" s="212"/>
      <c r="H53" s="212"/>
      <c r="I53" s="212"/>
      <c r="J53" s="212"/>
      <c r="K53" s="222"/>
      <c r="L53" s="1"/>
      <c r="M53" s="1"/>
      <c r="N53" s="1"/>
      <c r="O53" s="1"/>
      <c r="P53" s="1"/>
      <c r="Q53" s="1"/>
      <c r="R53" s="1"/>
    </row>
    <row r="54" spans="1:18" ht="15.75" customHeight="1">
      <c r="A54" s="1"/>
      <c r="B54" s="1"/>
      <c r="C54" s="1"/>
      <c r="D54" s="1"/>
      <c r="E54" s="1"/>
      <c r="F54" s="1"/>
      <c r="G54" s="1"/>
      <c r="H54" s="1"/>
      <c r="I54" s="1"/>
      <c r="J54" s="1"/>
      <c r="L54" s="1"/>
      <c r="M54" s="1"/>
      <c r="N54" s="1"/>
      <c r="O54" s="1"/>
      <c r="P54" s="1"/>
      <c r="Q54" s="1"/>
      <c r="R54" s="1"/>
    </row>
    <row r="55" spans="1:18" ht="15.75" customHeight="1">
      <c r="A55" s="1"/>
      <c r="B55" s="1"/>
      <c r="C55" s="1"/>
      <c r="D55" s="1"/>
      <c r="E55" s="1"/>
      <c r="F55" s="1"/>
      <c r="G55" s="1"/>
      <c r="H55" s="1"/>
      <c r="I55" s="1"/>
      <c r="J55" s="1"/>
      <c r="L55" s="1"/>
      <c r="M55" s="1"/>
      <c r="N55" s="1"/>
      <c r="O55" s="1"/>
      <c r="P55" s="1"/>
      <c r="Q55" s="1"/>
      <c r="R55" s="1"/>
    </row>
    <row r="56" spans="1:18" ht="15.75" customHeight="1">
      <c r="A56" s="1"/>
      <c r="B56" s="1"/>
      <c r="C56" s="1"/>
      <c r="D56" s="1"/>
      <c r="E56" s="1"/>
      <c r="F56" s="1"/>
      <c r="G56" s="1"/>
      <c r="H56" s="1"/>
      <c r="I56" s="1"/>
      <c r="J56" s="1"/>
      <c r="L56" s="1"/>
      <c r="M56" s="1"/>
      <c r="N56" s="1"/>
      <c r="O56" s="1"/>
      <c r="P56" s="1"/>
      <c r="Q56" s="1"/>
      <c r="R56" s="1"/>
    </row>
    <row r="57" spans="1:18" ht="15.75" customHeight="1">
      <c r="A57" s="1"/>
      <c r="B57" s="1"/>
      <c r="C57" s="1"/>
      <c r="D57" s="1"/>
      <c r="E57" s="1"/>
      <c r="F57" s="1"/>
      <c r="G57" s="1"/>
      <c r="H57" s="1"/>
      <c r="I57" s="1"/>
      <c r="J57" s="1"/>
      <c r="L57" s="1"/>
      <c r="M57" s="1"/>
      <c r="N57" s="1"/>
      <c r="O57" s="1"/>
      <c r="P57" s="1"/>
      <c r="Q57" s="1"/>
      <c r="R57" s="1"/>
    </row>
    <row r="58" spans="1:18" ht="15.75" customHeight="1">
      <c r="A58" s="1"/>
      <c r="B58" s="1"/>
      <c r="C58" s="1"/>
      <c r="D58" s="1"/>
      <c r="E58" s="1"/>
      <c r="F58" s="1"/>
      <c r="G58" s="1"/>
      <c r="H58" s="1"/>
      <c r="I58" s="1"/>
      <c r="J58" s="1"/>
      <c r="L58" s="1"/>
      <c r="M58" s="1"/>
      <c r="N58" s="1"/>
      <c r="O58" s="1"/>
      <c r="P58" s="1"/>
      <c r="Q58" s="1"/>
      <c r="R58" s="1"/>
    </row>
    <row r="59" spans="1:18" ht="15.75" customHeight="1">
      <c r="A59" s="1"/>
      <c r="B59" s="1"/>
      <c r="C59" s="1"/>
      <c r="D59" s="1"/>
      <c r="E59" s="1"/>
      <c r="F59" s="1"/>
      <c r="G59" s="1"/>
      <c r="H59" s="1"/>
      <c r="I59" s="1"/>
      <c r="J59" s="1"/>
      <c r="L59" s="1"/>
      <c r="M59" s="1"/>
      <c r="N59" s="1"/>
      <c r="O59" s="1"/>
      <c r="P59" s="1"/>
      <c r="Q59" s="1"/>
      <c r="R59" s="1"/>
    </row>
    <row r="60" spans="1:18" ht="15.75" customHeight="1">
      <c r="A60" s="1"/>
      <c r="B60" s="1"/>
      <c r="C60" s="1"/>
      <c r="D60" s="1"/>
      <c r="E60" s="1"/>
      <c r="F60" s="1"/>
      <c r="G60" s="1"/>
      <c r="H60" s="1"/>
      <c r="I60" s="1"/>
      <c r="J60" s="1"/>
      <c r="L60" s="1"/>
      <c r="M60" s="1"/>
      <c r="N60" s="1"/>
      <c r="O60" s="1"/>
      <c r="P60" s="1"/>
      <c r="Q60" s="1"/>
      <c r="R60" s="1"/>
    </row>
    <row r="61" spans="1:18" ht="15.75" customHeight="1">
      <c r="A61" s="1"/>
      <c r="B61" s="1"/>
      <c r="C61" s="1"/>
      <c r="D61" s="1"/>
      <c r="E61" s="1"/>
      <c r="F61" s="1"/>
      <c r="G61" s="1"/>
      <c r="H61" s="1"/>
      <c r="I61" s="1"/>
      <c r="J61" s="1"/>
      <c r="L61" s="1"/>
      <c r="M61" s="1"/>
      <c r="N61" s="1"/>
      <c r="O61" s="1"/>
      <c r="P61" s="1"/>
      <c r="Q61" s="1"/>
      <c r="R61" s="1"/>
    </row>
    <row r="62" spans="1:18" ht="15.75" customHeight="1">
      <c r="A62" s="1"/>
      <c r="B62" s="1"/>
      <c r="C62" s="1"/>
      <c r="D62" s="1"/>
      <c r="E62" s="1"/>
      <c r="F62" s="1"/>
      <c r="G62" s="1"/>
      <c r="H62" s="1"/>
      <c r="I62" s="1"/>
      <c r="J62" s="1"/>
      <c r="L62" s="1"/>
      <c r="M62" s="1"/>
      <c r="N62" s="1"/>
      <c r="O62" s="1"/>
      <c r="P62" s="1"/>
      <c r="Q62" s="1"/>
      <c r="R62" s="1"/>
    </row>
    <row r="63" spans="1:18" ht="15.75" customHeight="1">
      <c r="A63" s="1"/>
      <c r="B63" s="1"/>
      <c r="C63" s="1"/>
      <c r="D63" s="1"/>
      <c r="E63" s="1"/>
      <c r="F63" s="1"/>
      <c r="G63" s="1"/>
      <c r="H63" s="1"/>
      <c r="I63" s="1"/>
      <c r="J63" s="1"/>
      <c r="L63" s="1"/>
      <c r="M63" s="1"/>
      <c r="N63" s="1"/>
      <c r="O63" s="1"/>
      <c r="P63" s="1"/>
      <c r="Q63" s="1"/>
      <c r="R63" s="1"/>
    </row>
    <row r="64" spans="1:18" ht="15.75" customHeight="1">
      <c r="A64" s="1"/>
      <c r="B64" s="1"/>
      <c r="C64" s="1"/>
      <c r="D64" s="1"/>
      <c r="E64" s="1"/>
      <c r="F64" s="1"/>
      <c r="G64" s="1"/>
      <c r="H64" s="1"/>
      <c r="I64" s="1"/>
      <c r="J64" s="1"/>
      <c r="L64" s="1"/>
      <c r="M64" s="1"/>
      <c r="N64" s="1"/>
      <c r="O64" s="1"/>
      <c r="P64" s="1"/>
      <c r="Q64" s="1"/>
      <c r="R64" s="1"/>
    </row>
    <row r="65" spans="1:18" ht="15.75" customHeight="1">
      <c r="A65" s="1"/>
      <c r="B65" s="1"/>
      <c r="C65" s="1"/>
      <c r="D65" s="1"/>
      <c r="E65" s="1"/>
      <c r="F65" s="1"/>
      <c r="G65" s="1"/>
      <c r="H65" s="1"/>
      <c r="I65" s="1"/>
      <c r="J65" s="1"/>
      <c r="L65" s="1"/>
      <c r="M65" s="1"/>
      <c r="N65" s="1"/>
      <c r="O65" s="1"/>
      <c r="P65" s="1"/>
      <c r="Q65" s="1"/>
      <c r="R65" s="1"/>
    </row>
    <row r="66" spans="1:18" ht="15.75" customHeight="1">
      <c r="A66" s="1"/>
      <c r="B66" s="1"/>
      <c r="C66" s="1"/>
      <c r="D66" s="1"/>
      <c r="E66" s="1"/>
      <c r="F66" s="1"/>
      <c r="G66" s="1"/>
      <c r="H66" s="1"/>
      <c r="I66" s="1"/>
      <c r="J66" s="1"/>
      <c r="L66" s="1"/>
      <c r="M66" s="1"/>
      <c r="N66" s="1"/>
      <c r="O66" s="1"/>
      <c r="P66" s="1"/>
      <c r="Q66" s="1"/>
      <c r="R66" s="1"/>
    </row>
    <row r="67" spans="1:18" ht="15.75" customHeight="1">
      <c r="A67" s="1"/>
      <c r="B67" s="1"/>
      <c r="C67" s="1"/>
      <c r="D67" s="1"/>
      <c r="E67" s="1"/>
      <c r="F67" s="1"/>
      <c r="G67" s="1"/>
      <c r="H67" s="1"/>
      <c r="I67" s="1"/>
      <c r="J67" s="1"/>
      <c r="L67" s="1"/>
      <c r="M67" s="1"/>
      <c r="N67" s="1"/>
      <c r="O67" s="1"/>
      <c r="P67" s="1"/>
      <c r="Q67" s="1"/>
      <c r="R67" s="1"/>
    </row>
    <row r="68" spans="1:18" ht="15.75" customHeight="1">
      <c r="A68" s="1"/>
      <c r="B68" s="1"/>
      <c r="C68" s="1"/>
      <c r="D68" s="1"/>
      <c r="E68" s="1"/>
      <c r="F68" s="1"/>
      <c r="G68" s="1"/>
      <c r="H68" s="1"/>
      <c r="I68" s="1"/>
      <c r="J68" s="1"/>
      <c r="L68" s="1"/>
      <c r="M68" s="1"/>
      <c r="N68" s="1"/>
      <c r="O68" s="1"/>
      <c r="P68" s="1"/>
      <c r="Q68" s="1"/>
      <c r="R68" s="1"/>
    </row>
    <row r="69" spans="1:18" ht="15.75" customHeight="1">
      <c r="A69" s="1"/>
      <c r="B69" s="1"/>
      <c r="C69" s="1"/>
      <c r="D69" s="1"/>
      <c r="E69" s="1"/>
      <c r="F69" s="1"/>
      <c r="G69" s="1"/>
      <c r="H69" s="1"/>
      <c r="I69" s="1"/>
      <c r="J69" s="1"/>
      <c r="L69" s="1"/>
      <c r="M69" s="1"/>
      <c r="N69" s="1"/>
      <c r="O69" s="1"/>
      <c r="P69" s="1"/>
      <c r="Q69" s="1"/>
      <c r="R69" s="1"/>
    </row>
    <row r="70" spans="1:18" ht="15.75" customHeight="1">
      <c r="A70" s="1"/>
      <c r="B70" s="1"/>
      <c r="C70" s="1"/>
      <c r="D70" s="1"/>
      <c r="E70" s="1"/>
      <c r="F70" s="1"/>
      <c r="G70" s="1"/>
      <c r="H70" s="1"/>
      <c r="I70" s="1"/>
      <c r="J70" s="1"/>
      <c r="L70" s="1"/>
      <c r="M70" s="1"/>
      <c r="N70" s="1"/>
      <c r="O70" s="1"/>
      <c r="P70" s="1"/>
      <c r="Q70" s="1"/>
      <c r="R70" s="1"/>
    </row>
    <row r="71" spans="1:18" ht="15.75" customHeight="1">
      <c r="A71" s="1"/>
      <c r="B71" s="1"/>
      <c r="C71" s="1"/>
      <c r="D71" s="1"/>
      <c r="E71" s="1"/>
      <c r="F71" s="1"/>
      <c r="G71" s="1"/>
      <c r="H71" s="1"/>
      <c r="I71" s="1"/>
      <c r="J71" s="1"/>
      <c r="L71" s="1"/>
      <c r="M71" s="1"/>
      <c r="N71" s="1"/>
      <c r="O71" s="1"/>
      <c r="P71" s="1"/>
      <c r="Q71" s="1"/>
      <c r="R71" s="1"/>
    </row>
    <row r="72" spans="1:18" ht="15.75" customHeight="1">
      <c r="A72" s="1"/>
      <c r="B72" s="1"/>
      <c r="C72" s="1"/>
      <c r="D72" s="1"/>
      <c r="E72" s="1"/>
      <c r="F72" s="1"/>
      <c r="G72" s="1"/>
      <c r="H72" s="1"/>
      <c r="I72" s="1"/>
      <c r="J72" s="1"/>
      <c r="L72" s="1"/>
      <c r="M72" s="1"/>
      <c r="N72" s="1"/>
      <c r="O72" s="1"/>
      <c r="P72" s="1"/>
      <c r="Q72" s="1"/>
      <c r="R72" s="1"/>
    </row>
    <row r="73" spans="1:18" ht="15.75" customHeight="1">
      <c r="A73" s="1"/>
      <c r="B73" s="1"/>
      <c r="C73" s="1"/>
      <c r="D73" s="1"/>
      <c r="E73" s="1"/>
      <c r="F73" s="1"/>
      <c r="G73" s="1"/>
      <c r="H73" s="1"/>
      <c r="I73" s="1"/>
      <c r="J73" s="1"/>
      <c r="L73" s="1"/>
      <c r="M73" s="1"/>
      <c r="N73" s="1"/>
      <c r="O73" s="1"/>
      <c r="P73" s="1"/>
      <c r="Q73" s="1"/>
      <c r="R73" s="1"/>
    </row>
    <row r="74" spans="1:18" ht="15.75" customHeight="1">
      <c r="A74" s="1"/>
      <c r="B74" s="1"/>
      <c r="C74" s="1"/>
      <c r="D74" s="1"/>
      <c r="E74" s="1"/>
      <c r="F74" s="1"/>
      <c r="G74" s="1"/>
      <c r="H74" s="1"/>
      <c r="I74" s="1"/>
      <c r="J74" s="1"/>
      <c r="L74" s="1"/>
      <c r="M74" s="1"/>
      <c r="N74" s="1"/>
      <c r="O74" s="1"/>
      <c r="P74" s="1"/>
      <c r="Q74" s="1"/>
      <c r="R74" s="1"/>
    </row>
    <row r="75" spans="1:18" ht="15.75" customHeight="1">
      <c r="A75" s="1"/>
      <c r="B75" s="1"/>
      <c r="C75" s="1"/>
      <c r="D75" s="1"/>
      <c r="E75" s="1"/>
      <c r="F75" s="1"/>
      <c r="G75" s="1"/>
      <c r="H75" s="1"/>
      <c r="I75" s="1"/>
      <c r="J75" s="1"/>
      <c r="L75" s="1"/>
      <c r="M75" s="1"/>
      <c r="N75" s="1"/>
      <c r="O75" s="1"/>
      <c r="P75" s="1"/>
      <c r="Q75" s="1"/>
      <c r="R75" s="1"/>
    </row>
    <row r="76" spans="1:18" ht="15.75" customHeight="1">
      <c r="A76" s="1"/>
      <c r="B76" s="1"/>
      <c r="C76" s="1"/>
      <c r="D76" s="1"/>
      <c r="E76" s="1"/>
      <c r="F76" s="1"/>
      <c r="G76" s="1"/>
      <c r="H76" s="1"/>
      <c r="I76" s="1"/>
      <c r="J76" s="1"/>
      <c r="L76" s="1"/>
      <c r="M76" s="1"/>
      <c r="N76" s="1"/>
      <c r="O76" s="1"/>
      <c r="P76" s="1"/>
      <c r="Q76" s="1"/>
      <c r="R76" s="1"/>
    </row>
    <row r="77" spans="1:18" ht="15.75" customHeight="1">
      <c r="A77" s="1"/>
      <c r="B77" s="1"/>
      <c r="C77" s="1"/>
      <c r="D77" s="1"/>
      <c r="E77" s="1"/>
      <c r="F77" s="1"/>
      <c r="G77" s="1"/>
      <c r="H77" s="1"/>
      <c r="I77" s="1"/>
      <c r="J77" s="1"/>
      <c r="L77" s="1"/>
      <c r="M77" s="1"/>
      <c r="N77" s="1"/>
      <c r="O77" s="1"/>
      <c r="P77" s="1"/>
      <c r="Q77" s="1"/>
      <c r="R77" s="1"/>
    </row>
    <row r="78" spans="1:18" ht="15.75" customHeight="1">
      <c r="A78" s="1"/>
      <c r="B78" s="1"/>
      <c r="C78" s="1"/>
      <c r="D78" s="1"/>
      <c r="E78" s="1"/>
      <c r="F78" s="1"/>
      <c r="G78" s="1"/>
      <c r="H78" s="1"/>
      <c r="I78" s="1"/>
      <c r="J78" s="1"/>
      <c r="L78" s="1"/>
      <c r="M78" s="1"/>
      <c r="N78" s="1"/>
      <c r="O78" s="1"/>
      <c r="P78" s="1"/>
      <c r="Q78" s="1"/>
      <c r="R78" s="1"/>
    </row>
    <row r="79" spans="1:18" ht="15.75" customHeight="1">
      <c r="A79" s="1"/>
      <c r="B79" s="1"/>
      <c r="C79" s="1"/>
      <c r="D79" s="1"/>
      <c r="E79" s="1"/>
      <c r="F79" s="1"/>
      <c r="G79" s="1"/>
      <c r="H79" s="1"/>
      <c r="I79" s="1"/>
      <c r="J79" s="1"/>
      <c r="L79" s="1"/>
      <c r="M79" s="1"/>
      <c r="N79" s="1"/>
      <c r="O79" s="1"/>
      <c r="P79" s="1"/>
      <c r="Q79" s="1"/>
      <c r="R79" s="1"/>
    </row>
    <row r="80" spans="1:18" ht="15.75" customHeight="1">
      <c r="A80" s="1"/>
      <c r="B80" s="1"/>
      <c r="C80" s="1"/>
      <c r="D80" s="1"/>
      <c r="E80" s="1"/>
      <c r="F80" s="1"/>
      <c r="G80" s="1"/>
      <c r="H80" s="1"/>
      <c r="I80" s="1"/>
      <c r="J80" s="1"/>
      <c r="L80" s="1"/>
      <c r="M80" s="1"/>
      <c r="N80" s="1"/>
      <c r="O80" s="1"/>
      <c r="P80" s="1"/>
      <c r="Q80" s="1"/>
      <c r="R80" s="1"/>
    </row>
    <row r="81" spans="1:18" ht="15.75" customHeight="1">
      <c r="A81" s="1"/>
      <c r="B81" s="1"/>
      <c r="C81" s="1"/>
      <c r="D81" s="1"/>
      <c r="E81" s="1"/>
      <c r="F81" s="1"/>
      <c r="G81" s="1"/>
      <c r="H81" s="1"/>
      <c r="I81" s="1"/>
      <c r="J81" s="1"/>
      <c r="L81" s="1"/>
      <c r="M81" s="1"/>
      <c r="N81" s="1"/>
      <c r="O81" s="1"/>
      <c r="P81" s="1"/>
      <c r="Q81" s="1"/>
      <c r="R81" s="1"/>
    </row>
    <row r="82" spans="1:18" ht="15.75" customHeight="1">
      <c r="A82" s="1"/>
      <c r="B82" s="1"/>
      <c r="C82" s="1"/>
      <c r="D82" s="1"/>
      <c r="E82" s="1"/>
      <c r="F82" s="1"/>
      <c r="G82" s="1"/>
      <c r="H82" s="1"/>
      <c r="I82" s="1"/>
      <c r="J82" s="1"/>
      <c r="L82" s="1"/>
      <c r="M82" s="1"/>
      <c r="N82" s="1"/>
      <c r="O82" s="1"/>
      <c r="P82" s="1"/>
      <c r="Q82" s="1"/>
      <c r="R82" s="1"/>
    </row>
    <row r="83" spans="1:18" ht="15.75" customHeight="1">
      <c r="A83" s="1"/>
      <c r="B83" s="1"/>
      <c r="C83" s="1"/>
      <c r="D83" s="1"/>
      <c r="E83" s="1"/>
      <c r="F83" s="1"/>
      <c r="G83" s="1"/>
      <c r="H83" s="1"/>
      <c r="I83" s="1"/>
      <c r="J83" s="1"/>
      <c r="L83" s="1"/>
      <c r="M83" s="1"/>
      <c r="N83" s="1"/>
      <c r="O83" s="1"/>
      <c r="P83" s="1"/>
      <c r="Q83" s="1"/>
      <c r="R83" s="1"/>
    </row>
    <row r="84" spans="1:18" ht="15.75" customHeight="1">
      <c r="A84" s="1"/>
      <c r="B84" s="1"/>
      <c r="C84" s="1"/>
      <c r="D84" s="1"/>
      <c r="E84" s="1"/>
      <c r="F84" s="1"/>
      <c r="G84" s="1"/>
      <c r="H84" s="1"/>
      <c r="I84" s="1"/>
      <c r="J84" s="1"/>
      <c r="L84" s="1"/>
      <c r="M84" s="1"/>
      <c r="N84" s="1"/>
      <c r="O84" s="1"/>
      <c r="P84" s="1"/>
      <c r="Q84" s="1"/>
      <c r="R84" s="1"/>
    </row>
    <row r="85" spans="1:18" ht="15.75" customHeight="1">
      <c r="A85" s="1"/>
      <c r="B85" s="1"/>
      <c r="C85" s="1"/>
      <c r="D85" s="1"/>
      <c r="E85" s="1"/>
      <c r="F85" s="1"/>
      <c r="G85" s="1"/>
      <c r="H85" s="1"/>
      <c r="I85" s="1"/>
      <c r="J85" s="1"/>
      <c r="L85" s="1"/>
      <c r="M85" s="1"/>
      <c r="N85" s="1"/>
      <c r="O85" s="1"/>
      <c r="P85" s="1"/>
      <c r="Q85" s="1"/>
      <c r="R85" s="1"/>
    </row>
    <row r="86" spans="1:18" ht="15.75" customHeight="1">
      <c r="A86" s="1"/>
      <c r="B86" s="1"/>
      <c r="C86" s="1"/>
      <c r="D86" s="1"/>
      <c r="E86" s="1"/>
      <c r="F86" s="1"/>
      <c r="G86" s="1"/>
      <c r="H86" s="1"/>
      <c r="I86" s="1"/>
      <c r="J86" s="1"/>
      <c r="L86" s="1"/>
      <c r="M86" s="1"/>
      <c r="N86" s="1"/>
      <c r="O86" s="1"/>
      <c r="P86" s="1"/>
      <c r="Q86" s="1"/>
      <c r="R86" s="1"/>
    </row>
    <row r="87" spans="1:18" ht="15.75" customHeight="1">
      <c r="A87" s="1"/>
      <c r="B87" s="1"/>
      <c r="C87" s="1"/>
      <c r="D87" s="1"/>
      <c r="E87" s="1"/>
      <c r="F87" s="1"/>
      <c r="G87" s="1"/>
      <c r="H87" s="1"/>
      <c r="I87" s="1"/>
      <c r="J87" s="1"/>
      <c r="L87" s="1"/>
      <c r="M87" s="1"/>
      <c r="N87" s="1"/>
      <c r="O87" s="1"/>
      <c r="P87" s="1"/>
      <c r="Q87" s="1"/>
      <c r="R87" s="1"/>
    </row>
    <row r="88" spans="1:18" ht="15.75" customHeight="1">
      <c r="A88" s="1"/>
      <c r="B88" s="1"/>
      <c r="C88" s="1"/>
      <c r="D88" s="1"/>
      <c r="E88" s="1"/>
      <c r="F88" s="1"/>
      <c r="G88" s="1"/>
      <c r="H88" s="1"/>
      <c r="I88" s="1"/>
      <c r="J88" s="1"/>
      <c r="L88" s="1"/>
      <c r="M88" s="1"/>
      <c r="N88" s="1"/>
      <c r="O88" s="1"/>
      <c r="P88" s="1"/>
      <c r="Q88" s="1"/>
      <c r="R88" s="1"/>
    </row>
    <row r="89" spans="1:18" ht="15.75" customHeight="1">
      <c r="A89" s="1"/>
      <c r="B89" s="1"/>
      <c r="C89" s="1"/>
      <c r="D89" s="1"/>
      <c r="E89" s="1"/>
      <c r="F89" s="1"/>
      <c r="G89" s="1"/>
      <c r="H89" s="1"/>
      <c r="I89" s="1"/>
      <c r="J89" s="1"/>
      <c r="L89" s="1"/>
      <c r="M89" s="1"/>
      <c r="N89" s="1"/>
      <c r="O89" s="1"/>
      <c r="P89" s="1"/>
      <c r="Q89" s="1"/>
      <c r="R89" s="1"/>
    </row>
    <row r="90" spans="1:18" ht="15.75" customHeight="1">
      <c r="A90" s="1"/>
      <c r="B90" s="1"/>
      <c r="C90" s="1"/>
      <c r="D90" s="1"/>
      <c r="E90" s="1"/>
      <c r="F90" s="1"/>
      <c r="G90" s="1"/>
      <c r="H90" s="1"/>
      <c r="I90" s="1"/>
      <c r="J90" s="1"/>
      <c r="L90" s="1"/>
      <c r="M90" s="1"/>
      <c r="N90" s="1"/>
      <c r="O90" s="1"/>
      <c r="P90" s="1"/>
      <c r="Q90" s="1"/>
      <c r="R90" s="1"/>
    </row>
    <row r="91" spans="1:18" ht="15.75" customHeight="1">
      <c r="A91" s="1"/>
      <c r="B91" s="1"/>
      <c r="C91" s="1"/>
      <c r="D91" s="1"/>
      <c r="E91" s="1"/>
      <c r="F91" s="1"/>
      <c r="G91" s="1"/>
      <c r="H91" s="1"/>
      <c r="I91" s="1"/>
      <c r="J91" s="1"/>
      <c r="L91" s="1"/>
      <c r="M91" s="1"/>
      <c r="N91" s="1"/>
      <c r="O91" s="1"/>
      <c r="P91" s="1"/>
      <c r="Q91" s="1"/>
      <c r="R91" s="1"/>
    </row>
    <row r="92" spans="1:18" ht="15.75" customHeight="1">
      <c r="A92" s="1"/>
      <c r="B92" s="1"/>
      <c r="C92" s="1"/>
      <c r="D92" s="1"/>
      <c r="E92" s="1"/>
      <c r="F92" s="1"/>
      <c r="G92" s="1"/>
      <c r="H92" s="1"/>
      <c r="I92" s="1"/>
      <c r="J92" s="1"/>
      <c r="L92" s="1"/>
      <c r="M92" s="1"/>
      <c r="N92" s="1"/>
      <c r="O92" s="1"/>
      <c r="P92" s="1"/>
      <c r="Q92" s="1"/>
      <c r="R92" s="1"/>
    </row>
    <row r="93" spans="1:18" ht="15.75" customHeight="1">
      <c r="A93" s="1"/>
      <c r="B93" s="1"/>
      <c r="C93" s="1"/>
      <c r="D93" s="1"/>
      <c r="E93" s="1"/>
      <c r="F93" s="1"/>
      <c r="G93" s="1"/>
      <c r="H93" s="1"/>
      <c r="I93" s="1"/>
      <c r="J93" s="1"/>
      <c r="L93" s="1"/>
      <c r="M93" s="1"/>
      <c r="N93" s="1"/>
      <c r="O93" s="1"/>
      <c r="P93" s="1"/>
      <c r="Q93" s="1"/>
      <c r="R93" s="1"/>
    </row>
    <row r="94" spans="1:18" ht="15.75" customHeight="1">
      <c r="A94" s="1"/>
      <c r="B94" s="1"/>
      <c r="C94" s="1"/>
      <c r="D94" s="1"/>
      <c r="E94" s="1"/>
      <c r="F94" s="1"/>
      <c r="G94" s="1"/>
      <c r="H94" s="1"/>
      <c r="I94" s="1"/>
      <c r="J94" s="1"/>
      <c r="L94" s="1"/>
      <c r="M94" s="1"/>
      <c r="N94" s="1"/>
      <c r="O94" s="1"/>
      <c r="P94" s="1"/>
      <c r="Q94" s="1"/>
      <c r="R94" s="1"/>
    </row>
    <row r="95" spans="1:18" ht="15.75" customHeight="1">
      <c r="A95" s="1"/>
      <c r="B95" s="1"/>
      <c r="C95" s="1"/>
      <c r="D95" s="1"/>
      <c r="E95" s="1"/>
      <c r="F95" s="1"/>
      <c r="G95" s="1"/>
      <c r="H95" s="1"/>
      <c r="I95" s="1"/>
      <c r="J95" s="1"/>
      <c r="L95" s="1"/>
      <c r="M95" s="1"/>
      <c r="N95" s="1"/>
      <c r="O95" s="1"/>
      <c r="P95" s="1"/>
      <c r="Q95" s="1"/>
      <c r="R95" s="1"/>
    </row>
    <row r="96" spans="1:18" ht="15.75" customHeight="1">
      <c r="A96" s="1"/>
      <c r="B96" s="1"/>
      <c r="C96" s="1"/>
      <c r="D96" s="1"/>
      <c r="E96" s="1"/>
      <c r="F96" s="1"/>
      <c r="G96" s="1"/>
      <c r="H96" s="1"/>
      <c r="I96" s="1"/>
      <c r="J96" s="1"/>
      <c r="L96" s="1"/>
      <c r="M96" s="1"/>
      <c r="N96" s="1"/>
      <c r="O96" s="1"/>
      <c r="P96" s="1"/>
      <c r="Q96" s="1"/>
      <c r="R96" s="1"/>
    </row>
    <row r="97" spans="1:18" ht="15.75" customHeight="1">
      <c r="A97" s="1"/>
      <c r="B97" s="1"/>
      <c r="C97" s="1"/>
      <c r="D97" s="1"/>
      <c r="E97" s="1"/>
      <c r="F97" s="1"/>
      <c r="G97" s="1"/>
      <c r="H97" s="1"/>
      <c r="I97" s="1"/>
      <c r="J97" s="1"/>
      <c r="L97" s="1"/>
      <c r="M97" s="1"/>
      <c r="N97" s="1"/>
      <c r="O97" s="1"/>
      <c r="P97" s="1"/>
      <c r="Q97" s="1"/>
      <c r="R97" s="1"/>
    </row>
    <row r="98" spans="1:18" ht="15.75" customHeight="1">
      <c r="A98" s="1"/>
      <c r="B98" s="1"/>
      <c r="C98" s="1"/>
      <c r="D98" s="1"/>
      <c r="E98" s="1"/>
      <c r="F98" s="1"/>
      <c r="G98" s="1"/>
      <c r="H98" s="1"/>
      <c r="I98" s="1"/>
      <c r="J98" s="1"/>
      <c r="L98" s="1"/>
      <c r="M98" s="1"/>
      <c r="N98" s="1"/>
      <c r="O98" s="1"/>
      <c r="P98" s="1"/>
      <c r="Q98" s="1"/>
      <c r="R98" s="1"/>
    </row>
    <row r="99" spans="1:18" ht="15.75" customHeight="1">
      <c r="A99" s="1"/>
      <c r="B99" s="1"/>
      <c r="C99" s="1"/>
      <c r="D99" s="1"/>
      <c r="E99" s="1"/>
      <c r="F99" s="1"/>
      <c r="G99" s="1"/>
      <c r="H99" s="1"/>
      <c r="I99" s="1"/>
      <c r="J99" s="1"/>
      <c r="L99" s="1"/>
      <c r="M99" s="1"/>
      <c r="N99" s="1"/>
      <c r="O99" s="1"/>
      <c r="P99" s="1"/>
      <c r="Q99" s="1"/>
      <c r="R99" s="1"/>
    </row>
    <row r="100" spans="1:18" ht="15.75" customHeight="1">
      <c r="A100" s="1"/>
      <c r="B100" s="1"/>
      <c r="C100" s="1"/>
      <c r="D100" s="1"/>
      <c r="E100" s="1"/>
      <c r="F100" s="1"/>
      <c r="G100" s="1"/>
      <c r="H100" s="1"/>
      <c r="I100" s="1"/>
      <c r="J100" s="1"/>
      <c r="L100" s="1"/>
      <c r="M100" s="1"/>
      <c r="N100" s="1"/>
      <c r="O100" s="1"/>
      <c r="P100" s="1"/>
      <c r="Q100" s="1"/>
      <c r="R100" s="1"/>
    </row>
    <row r="101" spans="1:18" ht="15.75" customHeight="1">
      <c r="A101" s="1"/>
      <c r="B101" s="1"/>
      <c r="C101" s="1"/>
      <c r="D101" s="1"/>
      <c r="E101" s="1"/>
      <c r="F101" s="1"/>
      <c r="G101" s="1"/>
      <c r="H101" s="1"/>
      <c r="I101" s="1"/>
      <c r="J101" s="1"/>
      <c r="L101" s="1"/>
      <c r="M101" s="1"/>
      <c r="N101" s="1"/>
      <c r="O101" s="1"/>
      <c r="P101" s="1"/>
      <c r="Q101" s="1"/>
      <c r="R101" s="1"/>
    </row>
    <row r="102" spans="1:18" ht="15.75" customHeight="1">
      <c r="A102" s="1"/>
      <c r="B102" s="1"/>
      <c r="C102" s="1"/>
      <c r="D102" s="1"/>
      <c r="E102" s="1"/>
      <c r="F102" s="1"/>
      <c r="G102" s="1"/>
      <c r="H102" s="1"/>
      <c r="I102" s="1"/>
      <c r="J102" s="1"/>
      <c r="L102" s="1"/>
      <c r="M102" s="1"/>
      <c r="N102" s="1"/>
      <c r="O102" s="1"/>
      <c r="P102" s="1"/>
      <c r="Q102" s="1"/>
      <c r="R102" s="1"/>
    </row>
    <row r="103" spans="1:18" ht="15.75" customHeight="1">
      <c r="A103" s="1"/>
      <c r="B103" s="1"/>
      <c r="C103" s="1"/>
      <c r="D103" s="1"/>
      <c r="E103" s="1"/>
      <c r="F103" s="1"/>
      <c r="G103" s="1"/>
      <c r="H103" s="1"/>
      <c r="I103" s="1"/>
      <c r="J103" s="1"/>
      <c r="L103" s="1"/>
      <c r="M103" s="1"/>
      <c r="N103" s="1"/>
      <c r="O103" s="1"/>
      <c r="P103" s="1"/>
      <c r="Q103" s="1"/>
      <c r="R103" s="1"/>
    </row>
    <row r="104" spans="1:18" ht="15.75" customHeight="1">
      <c r="A104" s="1"/>
      <c r="B104" s="1"/>
      <c r="C104" s="1"/>
      <c r="D104" s="1"/>
      <c r="E104" s="1"/>
      <c r="F104" s="1"/>
      <c r="G104" s="1"/>
      <c r="H104" s="1"/>
      <c r="I104" s="1"/>
      <c r="J104" s="1"/>
      <c r="L104" s="1"/>
      <c r="M104" s="1"/>
      <c r="N104" s="1"/>
      <c r="O104" s="1"/>
      <c r="P104" s="1"/>
      <c r="Q104" s="1"/>
      <c r="R104" s="1"/>
    </row>
    <row r="105" spans="1:18" ht="15.75" customHeight="1">
      <c r="A105" s="1"/>
      <c r="B105" s="1"/>
      <c r="C105" s="1"/>
      <c r="D105" s="1"/>
      <c r="E105" s="1"/>
      <c r="F105" s="1"/>
      <c r="G105" s="1"/>
      <c r="H105" s="1"/>
      <c r="I105" s="1"/>
      <c r="J105" s="1"/>
      <c r="L105" s="1"/>
      <c r="M105" s="1"/>
      <c r="N105" s="1"/>
      <c r="O105" s="1"/>
      <c r="P105" s="1"/>
      <c r="Q105" s="1"/>
      <c r="R105" s="1"/>
    </row>
    <row r="106" spans="1:18" ht="15.75" customHeight="1">
      <c r="A106" s="1"/>
      <c r="B106" s="1"/>
      <c r="C106" s="1"/>
      <c r="D106" s="1"/>
      <c r="E106" s="1"/>
      <c r="F106" s="1"/>
      <c r="G106" s="1"/>
      <c r="H106" s="1"/>
      <c r="I106" s="1"/>
      <c r="J106" s="1"/>
      <c r="L106" s="1"/>
      <c r="M106" s="1"/>
      <c r="N106" s="1"/>
      <c r="O106" s="1"/>
      <c r="P106" s="1"/>
      <c r="Q106" s="1"/>
      <c r="R106" s="1"/>
    </row>
    <row r="107" spans="1:18" ht="15.75" customHeight="1">
      <c r="A107" s="1"/>
      <c r="B107" s="1"/>
      <c r="C107" s="1"/>
      <c r="D107" s="1"/>
      <c r="E107" s="1"/>
      <c r="F107" s="1"/>
      <c r="G107" s="1"/>
      <c r="H107" s="1"/>
      <c r="I107" s="1"/>
      <c r="J107" s="1"/>
      <c r="L107" s="1"/>
      <c r="M107" s="1"/>
      <c r="N107" s="1"/>
      <c r="O107" s="1"/>
      <c r="P107" s="1"/>
      <c r="Q107" s="1"/>
      <c r="R107" s="1"/>
    </row>
    <row r="108" spans="1:18" ht="15.75" customHeight="1">
      <c r="A108" s="1"/>
      <c r="B108" s="1"/>
      <c r="C108" s="1"/>
      <c r="D108" s="1"/>
      <c r="E108" s="1"/>
      <c r="F108" s="1"/>
      <c r="G108" s="1"/>
      <c r="H108" s="1"/>
      <c r="I108" s="1"/>
      <c r="J108" s="1"/>
      <c r="L108" s="1"/>
      <c r="M108" s="1"/>
      <c r="N108" s="1"/>
      <c r="O108" s="1"/>
      <c r="P108" s="1"/>
      <c r="Q108" s="1"/>
      <c r="R108" s="1"/>
    </row>
    <row r="109" spans="1:18" ht="15.75" customHeight="1">
      <c r="A109" s="1"/>
      <c r="B109" s="1"/>
      <c r="C109" s="1"/>
      <c r="D109" s="1"/>
      <c r="E109" s="1"/>
      <c r="F109" s="1"/>
      <c r="G109" s="1"/>
      <c r="H109" s="1"/>
      <c r="I109" s="1"/>
      <c r="J109" s="1"/>
      <c r="L109" s="1"/>
      <c r="M109" s="1"/>
      <c r="N109" s="1"/>
      <c r="O109" s="1"/>
      <c r="P109" s="1"/>
      <c r="Q109" s="1"/>
      <c r="R109" s="1"/>
    </row>
    <row r="110" spans="1:18" ht="15.75" customHeight="1">
      <c r="A110" s="1"/>
      <c r="B110" s="1"/>
      <c r="C110" s="1"/>
      <c r="D110" s="1"/>
      <c r="E110" s="1"/>
      <c r="F110" s="1"/>
      <c r="G110" s="1"/>
      <c r="H110" s="1"/>
      <c r="I110" s="1"/>
      <c r="J110" s="1"/>
      <c r="L110" s="1"/>
      <c r="M110" s="1"/>
      <c r="N110" s="1"/>
      <c r="O110" s="1"/>
      <c r="P110" s="1"/>
      <c r="Q110" s="1"/>
      <c r="R110" s="1"/>
    </row>
    <row r="111" spans="1:18" ht="15.75" customHeight="1">
      <c r="A111" s="1"/>
      <c r="B111" s="1"/>
      <c r="C111" s="1"/>
      <c r="D111" s="1"/>
      <c r="E111" s="1"/>
      <c r="F111" s="1"/>
      <c r="G111" s="1"/>
      <c r="H111" s="1"/>
      <c r="I111" s="1"/>
      <c r="J111" s="1"/>
      <c r="L111" s="1"/>
      <c r="M111" s="1"/>
      <c r="N111" s="1"/>
      <c r="O111" s="1"/>
      <c r="P111" s="1"/>
      <c r="Q111" s="1"/>
      <c r="R111" s="1"/>
    </row>
    <row r="112" spans="1:18" ht="15.75" customHeight="1">
      <c r="A112" s="1"/>
      <c r="B112" s="1"/>
      <c r="C112" s="1"/>
      <c r="D112" s="1"/>
      <c r="E112" s="1"/>
      <c r="F112" s="1"/>
      <c r="G112" s="1"/>
      <c r="H112" s="1"/>
      <c r="I112" s="1"/>
      <c r="J112" s="1"/>
      <c r="L112" s="1"/>
      <c r="M112" s="1"/>
      <c r="N112" s="1"/>
      <c r="O112" s="1"/>
      <c r="P112" s="1"/>
      <c r="Q112" s="1"/>
      <c r="R112" s="1"/>
    </row>
    <row r="113" spans="1:18" ht="15.75" customHeight="1">
      <c r="A113" s="1"/>
      <c r="B113" s="1"/>
      <c r="C113" s="1"/>
      <c r="D113" s="1"/>
      <c r="E113" s="1"/>
      <c r="F113" s="1"/>
      <c r="G113" s="1"/>
      <c r="H113" s="1"/>
      <c r="I113" s="1"/>
      <c r="J113" s="1"/>
      <c r="L113" s="1"/>
      <c r="M113" s="1"/>
      <c r="N113" s="1"/>
      <c r="O113" s="1"/>
      <c r="P113" s="1"/>
      <c r="Q113" s="1"/>
      <c r="R113" s="1"/>
    </row>
    <row r="114" spans="1:18" ht="15.75" customHeight="1">
      <c r="A114" s="1"/>
      <c r="B114" s="1"/>
      <c r="C114" s="1"/>
      <c r="D114" s="1"/>
      <c r="E114" s="1"/>
      <c r="F114" s="1"/>
      <c r="G114" s="1"/>
      <c r="H114" s="1"/>
      <c r="I114" s="1"/>
      <c r="J114" s="1"/>
      <c r="L114" s="1"/>
      <c r="M114" s="1"/>
      <c r="N114" s="1"/>
      <c r="O114" s="1"/>
      <c r="P114" s="1"/>
      <c r="Q114" s="1"/>
      <c r="R114" s="1"/>
    </row>
    <row r="115" spans="1:18" ht="15.75" customHeight="1">
      <c r="A115" s="1"/>
      <c r="B115" s="1"/>
      <c r="C115" s="1"/>
      <c r="D115" s="1"/>
      <c r="E115" s="1"/>
      <c r="F115" s="1"/>
      <c r="G115" s="1"/>
      <c r="H115" s="1"/>
      <c r="I115" s="1"/>
      <c r="J115" s="1"/>
      <c r="L115" s="1"/>
      <c r="M115" s="1"/>
      <c r="N115" s="1"/>
      <c r="O115" s="1"/>
      <c r="P115" s="1"/>
      <c r="Q115" s="1"/>
      <c r="R115" s="1"/>
    </row>
    <row r="116" spans="1:18" ht="15.75" customHeight="1">
      <c r="A116" s="1"/>
      <c r="B116" s="1"/>
      <c r="C116" s="1"/>
      <c r="D116" s="1"/>
      <c r="E116" s="1"/>
      <c r="F116" s="1"/>
      <c r="G116" s="1"/>
      <c r="H116" s="1"/>
      <c r="I116" s="1"/>
      <c r="J116" s="1"/>
      <c r="L116" s="1"/>
      <c r="M116" s="1"/>
      <c r="N116" s="1"/>
      <c r="O116" s="1"/>
      <c r="P116" s="1"/>
      <c r="Q116" s="1"/>
      <c r="R116" s="1"/>
    </row>
    <row r="117" spans="1:18" ht="15.75" customHeight="1">
      <c r="A117" s="1"/>
      <c r="B117" s="1"/>
      <c r="C117" s="1"/>
      <c r="D117" s="1"/>
      <c r="E117" s="1"/>
      <c r="F117" s="1"/>
      <c r="G117" s="1"/>
      <c r="H117" s="1"/>
      <c r="I117" s="1"/>
      <c r="J117" s="1"/>
      <c r="L117" s="1"/>
      <c r="M117" s="1"/>
      <c r="N117" s="1"/>
      <c r="O117" s="1"/>
      <c r="P117" s="1"/>
      <c r="Q117" s="1"/>
      <c r="R117" s="1"/>
    </row>
    <row r="118" spans="1:18" ht="15.75" customHeight="1">
      <c r="A118" s="1"/>
      <c r="B118" s="1"/>
      <c r="C118" s="1"/>
      <c r="D118" s="1"/>
      <c r="E118" s="1"/>
      <c r="F118" s="1"/>
      <c r="G118" s="1"/>
      <c r="H118" s="1"/>
      <c r="I118" s="1"/>
      <c r="J118" s="1"/>
      <c r="L118" s="1"/>
      <c r="M118" s="1"/>
      <c r="N118" s="1"/>
      <c r="O118" s="1"/>
      <c r="P118" s="1"/>
      <c r="Q118" s="1"/>
      <c r="R118" s="1"/>
    </row>
    <row r="119" spans="1:18" ht="15.75" customHeight="1">
      <c r="A119" s="1"/>
      <c r="B119" s="1"/>
      <c r="C119" s="1"/>
      <c r="D119" s="1"/>
      <c r="E119" s="1"/>
      <c r="F119" s="1"/>
      <c r="G119" s="1"/>
      <c r="H119" s="1"/>
      <c r="I119" s="1"/>
      <c r="J119" s="1"/>
      <c r="L119" s="1"/>
      <c r="M119" s="1"/>
      <c r="N119" s="1"/>
      <c r="O119" s="1"/>
      <c r="P119" s="1"/>
      <c r="Q119" s="1"/>
      <c r="R119" s="1"/>
    </row>
    <row r="120" spans="1:18" ht="15.75" customHeight="1">
      <c r="A120" s="1"/>
      <c r="B120" s="1"/>
      <c r="C120" s="1"/>
      <c r="D120" s="1"/>
      <c r="E120" s="1"/>
      <c r="F120" s="1"/>
      <c r="G120" s="1"/>
      <c r="H120" s="1"/>
      <c r="I120" s="1"/>
      <c r="J120" s="1"/>
      <c r="L120" s="1"/>
      <c r="M120" s="1"/>
      <c r="N120" s="1"/>
      <c r="O120" s="1"/>
      <c r="P120" s="1"/>
      <c r="Q120" s="1"/>
      <c r="R120" s="1"/>
    </row>
    <row r="121" spans="1:18" ht="15.75" customHeight="1">
      <c r="A121" s="1"/>
      <c r="B121" s="1"/>
      <c r="C121" s="1"/>
      <c r="D121" s="1"/>
      <c r="E121" s="1"/>
      <c r="F121" s="1"/>
      <c r="G121" s="1"/>
      <c r="H121" s="1"/>
      <c r="I121" s="1"/>
      <c r="J121" s="1"/>
      <c r="L121" s="1"/>
      <c r="M121" s="1"/>
      <c r="N121" s="1"/>
      <c r="O121" s="1"/>
      <c r="P121" s="1"/>
      <c r="Q121" s="1"/>
      <c r="R121" s="1"/>
    </row>
    <row r="122" spans="1:18" ht="15.75" customHeight="1">
      <c r="A122" s="1"/>
      <c r="B122" s="1"/>
      <c r="C122" s="1"/>
      <c r="D122" s="1"/>
      <c r="E122" s="1"/>
      <c r="F122" s="1"/>
      <c r="G122" s="1"/>
      <c r="H122" s="1"/>
      <c r="I122" s="1"/>
      <c r="J122" s="1"/>
      <c r="L122" s="1"/>
      <c r="M122" s="1"/>
      <c r="N122" s="1"/>
      <c r="O122" s="1"/>
      <c r="P122" s="1"/>
      <c r="Q122" s="1"/>
      <c r="R122" s="1"/>
    </row>
    <row r="123" spans="1:18" ht="15.75" customHeight="1">
      <c r="A123" s="1"/>
      <c r="B123" s="1"/>
      <c r="C123" s="1"/>
      <c r="D123" s="1"/>
      <c r="E123" s="1"/>
      <c r="F123" s="1"/>
      <c r="G123" s="1"/>
      <c r="H123" s="1"/>
      <c r="I123" s="1"/>
      <c r="J123" s="1"/>
      <c r="L123" s="1"/>
      <c r="M123" s="1"/>
      <c r="N123" s="1"/>
      <c r="O123" s="1"/>
      <c r="P123" s="1"/>
      <c r="Q123" s="1"/>
      <c r="R123" s="1"/>
    </row>
    <row r="124" spans="1:18" ht="15.75" customHeight="1">
      <c r="A124" s="1"/>
      <c r="B124" s="1"/>
      <c r="C124" s="1"/>
      <c r="D124" s="1"/>
      <c r="E124" s="1"/>
      <c r="F124" s="1"/>
      <c r="G124" s="1"/>
      <c r="H124" s="1"/>
      <c r="I124" s="1"/>
      <c r="J124" s="1"/>
      <c r="L124" s="1"/>
      <c r="M124" s="1"/>
      <c r="N124" s="1"/>
      <c r="O124" s="1"/>
      <c r="P124" s="1"/>
      <c r="Q124" s="1"/>
      <c r="R124" s="1"/>
    </row>
    <row r="125" spans="1:18" ht="15.75" customHeight="1">
      <c r="A125" s="1"/>
      <c r="B125" s="1"/>
      <c r="C125" s="1"/>
      <c r="D125" s="1"/>
      <c r="E125" s="1"/>
      <c r="F125" s="1"/>
      <c r="G125" s="1"/>
      <c r="H125" s="1"/>
      <c r="I125" s="1"/>
      <c r="J125" s="1"/>
      <c r="L125" s="1"/>
      <c r="M125" s="1"/>
      <c r="N125" s="1"/>
      <c r="O125" s="1"/>
      <c r="P125" s="1"/>
      <c r="Q125" s="1"/>
      <c r="R125" s="1"/>
    </row>
    <row r="126" spans="1:18" ht="15.75" customHeight="1">
      <c r="A126" s="1"/>
      <c r="B126" s="1"/>
      <c r="C126" s="1"/>
      <c r="D126" s="1"/>
      <c r="E126" s="1"/>
      <c r="F126" s="1"/>
      <c r="G126" s="1"/>
      <c r="H126" s="1"/>
      <c r="I126" s="1"/>
      <c r="J126" s="1"/>
      <c r="L126" s="1"/>
      <c r="M126" s="1"/>
      <c r="N126" s="1"/>
      <c r="O126" s="1"/>
      <c r="P126" s="1"/>
      <c r="Q126" s="1"/>
      <c r="R126" s="1"/>
    </row>
    <row r="127" spans="1:18" ht="15.75" customHeight="1">
      <c r="A127" s="1"/>
      <c r="B127" s="1"/>
      <c r="C127" s="1"/>
      <c r="D127" s="1"/>
      <c r="E127" s="1"/>
      <c r="F127" s="1"/>
      <c r="G127" s="1"/>
      <c r="H127" s="1"/>
      <c r="I127" s="1"/>
      <c r="J127" s="1"/>
      <c r="L127" s="1"/>
      <c r="M127" s="1"/>
      <c r="N127" s="1"/>
      <c r="O127" s="1"/>
      <c r="P127" s="1"/>
      <c r="Q127" s="1"/>
      <c r="R127" s="1"/>
    </row>
    <row r="128" spans="1:18" ht="15.75" customHeight="1">
      <c r="A128" s="1"/>
      <c r="B128" s="1"/>
      <c r="C128" s="1"/>
      <c r="D128" s="1"/>
      <c r="E128" s="1"/>
      <c r="F128" s="1"/>
      <c r="G128" s="1"/>
      <c r="H128" s="1"/>
      <c r="I128" s="1"/>
      <c r="J128" s="1"/>
      <c r="L128" s="1"/>
      <c r="M128" s="1"/>
      <c r="N128" s="1"/>
      <c r="O128" s="1"/>
      <c r="P128" s="1"/>
      <c r="Q128" s="1"/>
      <c r="R128" s="1"/>
    </row>
    <row r="129" spans="1:18" ht="15.75" customHeight="1">
      <c r="A129" s="1"/>
      <c r="B129" s="1"/>
      <c r="C129" s="1"/>
      <c r="D129" s="1"/>
      <c r="E129" s="1"/>
      <c r="F129" s="1"/>
      <c r="G129" s="1"/>
      <c r="H129" s="1"/>
      <c r="I129" s="1"/>
      <c r="J129" s="1"/>
      <c r="L129" s="1"/>
      <c r="M129" s="1"/>
      <c r="N129" s="1"/>
      <c r="O129" s="1"/>
      <c r="P129" s="1"/>
      <c r="Q129" s="1"/>
      <c r="R129" s="1"/>
    </row>
    <row r="130" spans="1:18" ht="15.75" customHeight="1">
      <c r="A130" s="1"/>
      <c r="B130" s="1"/>
      <c r="C130" s="1"/>
      <c r="D130" s="1"/>
      <c r="E130" s="1"/>
      <c r="F130" s="1"/>
      <c r="G130" s="1"/>
      <c r="H130" s="1"/>
      <c r="I130" s="1"/>
      <c r="J130" s="1"/>
      <c r="L130" s="1"/>
      <c r="M130" s="1"/>
      <c r="N130" s="1"/>
      <c r="O130" s="1"/>
      <c r="P130" s="1"/>
      <c r="Q130" s="1"/>
      <c r="R130" s="1"/>
    </row>
    <row r="131" spans="1:18" ht="15.75" customHeight="1">
      <c r="A131" s="1"/>
      <c r="B131" s="1"/>
      <c r="C131" s="1"/>
      <c r="D131" s="1"/>
      <c r="E131" s="1"/>
      <c r="F131" s="1"/>
      <c r="G131" s="1"/>
      <c r="H131" s="1"/>
      <c r="I131" s="1"/>
      <c r="J131" s="1"/>
      <c r="L131" s="1"/>
      <c r="M131" s="1"/>
      <c r="N131" s="1"/>
      <c r="O131" s="1"/>
      <c r="P131" s="1"/>
      <c r="Q131" s="1"/>
      <c r="R131" s="1"/>
    </row>
    <row r="132" spans="1:18" ht="15.75" customHeight="1">
      <c r="A132" s="1"/>
      <c r="B132" s="1"/>
      <c r="C132" s="1"/>
      <c r="D132" s="1"/>
      <c r="E132" s="1"/>
      <c r="F132" s="1"/>
      <c r="G132" s="1"/>
      <c r="H132" s="1"/>
      <c r="I132" s="1"/>
      <c r="J132" s="1"/>
      <c r="L132" s="1"/>
      <c r="M132" s="1"/>
      <c r="N132" s="1"/>
      <c r="O132" s="1"/>
      <c r="P132" s="1"/>
      <c r="Q132" s="1"/>
      <c r="R132" s="1"/>
    </row>
    <row r="133" spans="1:18" ht="15.75" customHeight="1">
      <c r="A133" s="1"/>
      <c r="B133" s="1"/>
      <c r="C133" s="1"/>
      <c r="D133" s="1"/>
      <c r="E133" s="1"/>
      <c r="F133" s="1"/>
      <c r="G133" s="1"/>
      <c r="H133" s="1"/>
      <c r="I133" s="1"/>
      <c r="J133" s="1"/>
      <c r="L133" s="1"/>
      <c r="M133" s="1"/>
      <c r="N133" s="1"/>
      <c r="O133" s="1"/>
      <c r="P133" s="1"/>
      <c r="Q133" s="1"/>
      <c r="R133" s="1"/>
    </row>
    <row r="134" spans="1:18" ht="15.75" customHeight="1">
      <c r="A134" s="1"/>
      <c r="B134" s="1"/>
      <c r="C134" s="1"/>
      <c r="D134" s="1"/>
      <c r="E134" s="1"/>
      <c r="F134" s="1"/>
      <c r="G134" s="1"/>
      <c r="H134" s="1"/>
      <c r="I134" s="1"/>
      <c r="J134" s="1"/>
      <c r="L134" s="1"/>
      <c r="M134" s="1"/>
      <c r="N134" s="1"/>
      <c r="O134" s="1"/>
      <c r="P134" s="1"/>
      <c r="Q134" s="1"/>
      <c r="R134" s="1"/>
    </row>
    <row r="135" spans="1:18" ht="15.75" customHeight="1">
      <c r="A135" s="1"/>
      <c r="B135" s="1"/>
      <c r="C135" s="1"/>
      <c r="D135" s="1"/>
      <c r="E135" s="1"/>
      <c r="F135" s="1"/>
      <c r="G135" s="1"/>
      <c r="H135" s="1"/>
      <c r="I135" s="1"/>
      <c r="J135" s="1"/>
      <c r="L135" s="1"/>
      <c r="M135" s="1"/>
      <c r="N135" s="1"/>
      <c r="O135" s="1"/>
      <c r="P135" s="1"/>
      <c r="Q135" s="1"/>
      <c r="R135" s="1"/>
    </row>
    <row r="136" spans="1:18" ht="15.75" customHeight="1">
      <c r="A136" s="1"/>
      <c r="B136" s="1"/>
      <c r="C136" s="1"/>
      <c r="D136" s="1"/>
      <c r="E136" s="1"/>
      <c r="F136" s="1"/>
      <c r="G136" s="1"/>
      <c r="H136" s="1"/>
      <c r="I136" s="1"/>
      <c r="J136" s="1"/>
      <c r="L136" s="1"/>
      <c r="M136" s="1"/>
      <c r="N136" s="1"/>
      <c r="O136" s="1"/>
      <c r="P136" s="1"/>
      <c r="Q136" s="1"/>
      <c r="R136" s="1"/>
    </row>
    <row r="137" spans="1:18" ht="15.75" customHeight="1">
      <c r="A137" s="1"/>
      <c r="B137" s="1"/>
      <c r="C137" s="1"/>
      <c r="D137" s="1"/>
      <c r="E137" s="1"/>
      <c r="F137" s="1"/>
      <c r="G137" s="1"/>
      <c r="H137" s="1"/>
      <c r="I137" s="1"/>
      <c r="J137" s="1"/>
      <c r="L137" s="1"/>
      <c r="M137" s="1"/>
      <c r="N137" s="1"/>
      <c r="O137" s="1"/>
      <c r="P137" s="1"/>
      <c r="Q137" s="1"/>
      <c r="R137" s="1"/>
    </row>
    <row r="138" spans="1:18" ht="15.75" customHeight="1">
      <c r="A138" s="1"/>
      <c r="B138" s="1"/>
      <c r="C138" s="1"/>
      <c r="D138" s="1"/>
      <c r="E138" s="1"/>
      <c r="F138" s="1"/>
      <c r="G138" s="1"/>
      <c r="H138" s="1"/>
      <c r="I138" s="1"/>
      <c r="J138" s="1"/>
      <c r="L138" s="1"/>
      <c r="M138" s="1"/>
      <c r="N138" s="1"/>
      <c r="O138" s="1"/>
      <c r="P138" s="1"/>
      <c r="Q138" s="1"/>
      <c r="R138" s="1"/>
    </row>
    <row r="139" spans="1:18" ht="15.75" customHeight="1">
      <c r="A139" s="1"/>
      <c r="B139" s="1"/>
      <c r="C139" s="1"/>
      <c r="D139" s="1"/>
      <c r="E139" s="1"/>
      <c r="F139" s="1"/>
      <c r="G139" s="1"/>
      <c r="H139" s="1"/>
      <c r="I139" s="1"/>
      <c r="J139" s="1"/>
      <c r="L139" s="1"/>
      <c r="M139" s="1"/>
      <c r="N139" s="1"/>
      <c r="O139" s="1"/>
      <c r="P139" s="1"/>
      <c r="Q139" s="1"/>
      <c r="R139" s="1"/>
    </row>
    <row r="140" spans="1:18" ht="15.75" customHeight="1">
      <c r="A140" s="1"/>
      <c r="B140" s="1"/>
      <c r="C140" s="1"/>
      <c r="D140" s="1"/>
      <c r="E140" s="1"/>
      <c r="F140" s="1"/>
      <c r="G140" s="1"/>
      <c r="H140" s="1"/>
      <c r="I140" s="1"/>
      <c r="J140" s="1"/>
      <c r="L140" s="1"/>
      <c r="M140" s="1"/>
      <c r="N140" s="1"/>
      <c r="O140" s="1"/>
      <c r="P140" s="1"/>
      <c r="Q140" s="1"/>
      <c r="R140" s="1"/>
    </row>
    <row r="141" spans="1:18" ht="15.75" customHeight="1">
      <c r="A141" s="1"/>
      <c r="B141" s="1"/>
      <c r="C141" s="1"/>
      <c r="D141" s="1"/>
      <c r="E141" s="1"/>
      <c r="F141" s="1"/>
      <c r="G141" s="1"/>
      <c r="H141" s="1"/>
      <c r="I141" s="1"/>
      <c r="J141" s="1"/>
      <c r="L141" s="1"/>
      <c r="M141" s="1"/>
      <c r="N141" s="1"/>
      <c r="O141" s="1"/>
      <c r="P141" s="1"/>
      <c r="Q141" s="1"/>
      <c r="R141" s="1"/>
    </row>
    <row r="142" spans="1:18" ht="15.75" customHeight="1">
      <c r="A142" s="1"/>
      <c r="B142" s="1"/>
      <c r="C142" s="1"/>
      <c r="D142" s="1"/>
      <c r="E142" s="1"/>
      <c r="F142" s="1"/>
      <c r="G142" s="1"/>
      <c r="H142" s="1"/>
      <c r="I142" s="1"/>
      <c r="J142" s="1"/>
      <c r="L142" s="1"/>
      <c r="M142" s="1"/>
      <c r="N142" s="1"/>
      <c r="O142" s="1"/>
      <c r="P142" s="1"/>
      <c r="Q142" s="1"/>
      <c r="R142" s="1"/>
    </row>
    <row r="143" spans="1:18" ht="15.75" customHeight="1">
      <c r="A143" s="1"/>
      <c r="B143" s="1"/>
      <c r="C143" s="1"/>
      <c r="D143" s="1"/>
      <c r="E143" s="1"/>
      <c r="F143" s="1"/>
      <c r="G143" s="1"/>
      <c r="H143" s="1"/>
      <c r="I143" s="1"/>
      <c r="J143" s="1"/>
      <c r="L143" s="1"/>
      <c r="M143" s="1"/>
      <c r="N143" s="1"/>
      <c r="O143" s="1"/>
      <c r="P143" s="1"/>
      <c r="Q143" s="1"/>
      <c r="R143" s="1"/>
    </row>
    <row r="144" spans="1:18" ht="15.75" customHeight="1">
      <c r="A144" s="1"/>
      <c r="B144" s="1"/>
      <c r="C144" s="1"/>
      <c r="D144" s="1"/>
      <c r="E144" s="1"/>
      <c r="F144" s="1"/>
      <c r="G144" s="1"/>
      <c r="H144" s="1"/>
      <c r="I144" s="1"/>
      <c r="J144" s="1"/>
      <c r="L144" s="1"/>
      <c r="M144" s="1"/>
      <c r="N144" s="1"/>
      <c r="O144" s="1"/>
      <c r="P144" s="1"/>
      <c r="Q144" s="1"/>
      <c r="R144" s="1"/>
    </row>
    <row r="145" spans="1:18" ht="15.75" customHeight="1">
      <c r="A145" s="1"/>
      <c r="B145" s="1"/>
      <c r="C145" s="1"/>
      <c r="D145" s="1"/>
      <c r="E145" s="1"/>
      <c r="F145" s="1"/>
      <c r="G145" s="1"/>
      <c r="H145" s="1"/>
      <c r="I145" s="1"/>
      <c r="J145" s="1"/>
      <c r="L145" s="1"/>
      <c r="M145" s="1"/>
      <c r="N145" s="1"/>
      <c r="O145" s="1"/>
      <c r="P145" s="1"/>
      <c r="Q145" s="1"/>
      <c r="R145" s="1"/>
    </row>
    <row r="146" spans="1:18" ht="15.75" customHeight="1">
      <c r="A146" s="1"/>
      <c r="B146" s="1"/>
      <c r="C146" s="1"/>
      <c r="D146" s="1"/>
      <c r="E146" s="1"/>
      <c r="F146" s="1"/>
      <c r="G146" s="1"/>
      <c r="H146" s="1"/>
      <c r="I146" s="1"/>
      <c r="J146" s="1"/>
      <c r="L146" s="1"/>
      <c r="M146" s="1"/>
      <c r="N146" s="1"/>
      <c r="O146" s="1"/>
      <c r="P146" s="1"/>
      <c r="Q146" s="1"/>
      <c r="R146" s="1"/>
    </row>
    <row r="147" spans="1:18" ht="15.75" customHeight="1">
      <c r="A147" s="1"/>
      <c r="B147" s="1"/>
      <c r="C147" s="1"/>
      <c r="D147" s="1"/>
      <c r="E147" s="1"/>
      <c r="F147" s="1"/>
      <c r="G147" s="1"/>
      <c r="H147" s="1"/>
      <c r="I147" s="1"/>
      <c r="J147" s="1"/>
      <c r="L147" s="1"/>
      <c r="M147" s="1"/>
      <c r="N147" s="1"/>
      <c r="O147" s="1"/>
      <c r="P147" s="1"/>
      <c r="Q147" s="1"/>
      <c r="R147" s="1"/>
    </row>
    <row r="148" spans="1:18" ht="15.75" customHeight="1">
      <c r="A148" s="1"/>
      <c r="B148" s="1"/>
      <c r="C148" s="1"/>
      <c r="D148" s="1"/>
      <c r="E148" s="1"/>
      <c r="F148" s="1"/>
      <c r="G148" s="1"/>
      <c r="H148" s="1"/>
      <c r="I148" s="1"/>
      <c r="J148" s="1"/>
      <c r="L148" s="1"/>
      <c r="M148" s="1"/>
      <c r="N148" s="1"/>
      <c r="O148" s="1"/>
      <c r="P148" s="1"/>
      <c r="Q148" s="1"/>
      <c r="R148" s="1"/>
    </row>
    <row r="149" spans="1:18" ht="15.75" customHeight="1">
      <c r="A149" s="1"/>
      <c r="B149" s="1"/>
      <c r="C149" s="1"/>
      <c r="D149" s="1"/>
      <c r="E149" s="1"/>
      <c r="F149" s="1"/>
      <c r="G149" s="1"/>
      <c r="H149" s="1"/>
      <c r="I149" s="1"/>
      <c r="J149" s="1"/>
      <c r="L149" s="1"/>
      <c r="M149" s="1"/>
      <c r="N149" s="1"/>
      <c r="O149" s="1"/>
      <c r="P149" s="1"/>
      <c r="Q149" s="1"/>
      <c r="R149" s="1"/>
    </row>
    <row r="150" spans="1:18" ht="15.75" customHeight="1">
      <c r="A150" s="1"/>
      <c r="B150" s="1"/>
      <c r="C150" s="1"/>
      <c r="D150" s="1"/>
      <c r="E150" s="1"/>
      <c r="F150" s="1"/>
      <c r="G150" s="1"/>
      <c r="H150" s="1"/>
      <c r="I150" s="1"/>
      <c r="J150" s="1"/>
      <c r="L150" s="1"/>
      <c r="M150" s="1"/>
      <c r="N150" s="1"/>
      <c r="O150" s="1"/>
      <c r="P150" s="1"/>
      <c r="Q150" s="1"/>
      <c r="R150" s="1"/>
    </row>
    <row r="151" spans="1:18" ht="15.75" customHeight="1">
      <c r="A151" s="1"/>
      <c r="B151" s="1"/>
      <c r="C151" s="1"/>
      <c r="D151" s="1"/>
      <c r="E151" s="1"/>
      <c r="F151" s="1"/>
      <c r="G151" s="1"/>
      <c r="H151" s="1"/>
      <c r="I151" s="1"/>
      <c r="J151" s="1"/>
      <c r="L151" s="1"/>
      <c r="M151" s="1"/>
      <c r="N151" s="1"/>
      <c r="O151" s="1"/>
      <c r="P151" s="1"/>
      <c r="Q151" s="1"/>
      <c r="R151" s="1"/>
    </row>
    <row r="152" spans="1:18" ht="15.75" customHeight="1">
      <c r="A152" s="1"/>
      <c r="B152" s="1"/>
      <c r="C152" s="1"/>
      <c r="D152" s="1"/>
      <c r="E152" s="1"/>
      <c r="F152" s="1"/>
      <c r="G152" s="1"/>
      <c r="H152" s="1"/>
      <c r="I152" s="1"/>
      <c r="J152" s="1"/>
      <c r="L152" s="1"/>
      <c r="M152" s="1"/>
      <c r="N152" s="1"/>
      <c r="O152" s="1"/>
      <c r="P152" s="1"/>
      <c r="Q152" s="1"/>
      <c r="R152" s="1"/>
    </row>
    <row r="153" spans="1:18" ht="15.75" customHeight="1">
      <c r="A153" s="1"/>
      <c r="B153" s="1"/>
      <c r="C153" s="1"/>
      <c r="D153" s="1"/>
      <c r="E153" s="1"/>
      <c r="F153" s="1"/>
      <c r="G153" s="1"/>
      <c r="H153" s="1"/>
      <c r="I153" s="1"/>
      <c r="J153" s="1"/>
      <c r="L153" s="1"/>
      <c r="M153" s="1"/>
      <c r="N153" s="1"/>
      <c r="O153" s="1"/>
      <c r="P153" s="1"/>
      <c r="Q153" s="1"/>
      <c r="R153" s="1"/>
    </row>
    <row r="154" spans="1:18" ht="15.75" customHeight="1">
      <c r="A154" s="1"/>
      <c r="B154" s="1"/>
      <c r="C154" s="1"/>
      <c r="D154" s="1"/>
      <c r="E154" s="1"/>
      <c r="F154" s="1"/>
      <c r="G154" s="1"/>
      <c r="H154" s="1"/>
      <c r="I154" s="1"/>
      <c r="J154" s="1"/>
      <c r="L154" s="1"/>
      <c r="M154" s="1"/>
      <c r="N154" s="1"/>
      <c r="O154" s="1"/>
      <c r="P154" s="1"/>
      <c r="Q154" s="1"/>
      <c r="R154" s="1"/>
    </row>
    <row r="155" spans="1:18" ht="15.75" customHeight="1">
      <c r="A155" s="1"/>
      <c r="B155" s="1"/>
      <c r="C155" s="1"/>
      <c r="D155" s="1"/>
      <c r="E155" s="1"/>
      <c r="F155" s="1"/>
      <c r="G155" s="1"/>
      <c r="H155" s="1"/>
      <c r="I155" s="1"/>
      <c r="J155" s="1"/>
      <c r="L155" s="1"/>
      <c r="M155" s="1"/>
      <c r="N155" s="1"/>
      <c r="O155" s="1"/>
      <c r="P155" s="1"/>
      <c r="Q155" s="1"/>
      <c r="R155" s="1"/>
    </row>
    <row r="156" spans="1:18" ht="15.75" customHeight="1">
      <c r="A156" s="1"/>
      <c r="B156" s="1"/>
      <c r="C156" s="1"/>
      <c r="D156" s="1"/>
      <c r="E156" s="1"/>
      <c r="F156" s="1"/>
      <c r="G156" s="1"/>
      <c r="H156" s="1"/>
      <c r="I156" s="1"/>
      <c r="J156" s="1"/>
      <c r="L156" s="1"/>
      <c r="M156" s="1"/>
      <c r="N156" s="1"/>
      <c r="O156" s="1"/>
      <c r="P156" s="1"/>
      <c r="Q156" s="1"/>
      <c r="R156" s="1"/>
    </row>
    <row r="157" spans="1:18" ht="15.75" customHeight="1">
      <c r="A157" s="1"/>
      <c r="B157" s="1"/>
      <c r="C157" s="1"/>
      <c r="D157" s="1"/>
      <c r="E157" s="1"/>
      <c r="F157" s="1"/>
      <c r="G157" s="1"/>
      <c r="H157" s="1"/>
      <c r="I157" s="1"/>
      <c r="J157" s="1"/>
      <c r="L157" s="1"/>
      <c r="M157" s="1"/>
      <c r="N157" s="1"/>
      <c r="O157" s="1"/>
      <c r="P157" s="1"/>
      <c r="Q157" s="1"/>
      <c r="R157" s="1"/>
    </row>
    <row r="158" spans="1:18" ht="15.75" customHeight="1">
      <c r="A158" s="1"/>
      <c r="B158" s="1"/>
      <c r="C158" s="1"/>
      <c r="D158" s="1"/>
      <c r="E158" s="1"/>
      <c r="F158" s="1"/>
      <c r="G158" s="1"/>
      <c r="H158" s="1"/>
      <c r="I158" s="1"/>
      <c r="J158" s="1"/>
      <c r="L158" s="1"/>
      <c r="M158" s="1"/>
      <c r="N158" s="1"/>
      <c r="O158" s="1"/>
      <c r="P158" s="1"/>
      <c r="Q158" s="1"/>
      <c r="R158" s="1"/>
    </row>
    <row r="159" spans="1:18" ht="15.75" customHeight="1">
      <c r="A159" s="1"/>
      <c r="B159" s="1"/>
      <c r="C159" s="1"/>
      <c r="D159" s="1"/>
      <c r="E159" s="1"/>
      <c r="F159" s="1"/>
      <c r="G159" s="1"/>
      <c r="H159" s="1"/>
      <c r="I159" s="1"/>
      <c r="J159" s="1"/>
      <c r="L159" s="1"/>
      <c r="M159" s="1"/>
      <c r="N159" s="1"/>
      <c r="O159" s="1"/>
      <c r="P159" s="1"/>
      <c r="Q159" s="1"/>
      <c r="R159" s="1"/>
    </row>
    <row r="160" spans="1:18" ht="15.75" customHeight="1">
      <c r="A160" s="1"/>
      <c r="B160" s="1"/>
      <c r="C160" s="1"/>
      <c r="D160" s="1"/>
      <c r="E160" s="1"/>
      <c r="F160" s="1"/>
      <c r="G160" s="1"/>
      <c r="H160" s="1"/>
      <c r="I160" s="1"/>
      <c r="J160" s="1"/>
      <c r="L160" s="1"/>
      <c r="M160" s="1"/>
      <c r="N160" s="1"/>
      <c r="O160" s="1"/>
      <c r="P160" s="1"/>
      <c r="Q160" s="1"/>
      <c r="R160" s="1"/>
    </row>
    <row r="161" spans="1:18" ht="15.75" customHeight="1">
      <c r="A161" s="1"/>
      <c r="B161" s="1"/>
      <c r="C161" s="1"/>
      <c r="D161" s="1"/>
      <c r="E161" s="1"/>
      <c r="F161" s="1"/>
      <c r="G161" s="1"/>
      <c r="H161" s="1"/>
      <c r="I161" s="1"/>
      <c r="J161" s="1"/>
      <c r="L161" s="1"/>
      <c r="M161" s="1"/>
      <c r="N161" s="1"/>
      <c r="O161" s="1"/>
      <c r="P161" s="1"/>
      <c r="Q161" s="1"/>
      <c r="R161" s="1"/>
    </row>
    <row r="162" spans="1:18" ht="15.75" customHeight="1">
      <c r="A162" s="1"/>
      <c r="B162" s="1"/>
      <c r="C162" s="1"/>
      <c r="D162" s="1"/>
      <c r="E162" s="1"/>
      <c r="F162" s="1"/>
      <c r="G162" s="1"/>
      <c r="H162" s="1"/>
      <c r="I162" s="1"/>
      <c r="J162" s="1"/>
      <c r="L162" s="1"/>
      <c r="M162" s="1"/>
      <c r="N162" s="1"/>
      <c r="O162" s="1"/>
      <c r="P162" s="1"/>
      <c r="Q162" s="1"/>
      <c r="R162" s="1"/>
    </row>
    <row r="163" spans="1:18" ht="15.75" customHeight="1">
      <c r="A163" s="1"/>
      <c r="B163" s="1"/>
      <c r="C163" s="1"/>
      <c r="D163" s="1"/>
      <c r="E163" s="1"/>
      <c r="F163" s="1"/>
      <c r="G163" s="1"/>
      <c r="H163" s="1"/>
      <c r="I163" s="1"/>
      <c r="J163" s="1"/>
      <c r="L163" s="1"/>
      <c r="M163" s="1"/>
      <c r="N163" s="1"/>
      <c r="O163" s="1"/>
      <c r="P163" s="1"/>
      <c r="Q163" s="1"/>
      <c r="R163" s="1"/>
    </row>
    <row r="164" spans="1:18" ht="15.75" customHeight="1">
      <c r="A164" s="1"/>
      <c r="B164" s="1"/>
      <c r="C164" s="1"/>
      <c r="D164" s="1"/>
      <c r="E164" s="1"/>
      <c r="F164" s="1"/>
      <c r="G164" s="1"/>
      <c r="H164" s="1"/>
      <c r="I164" s="1"/>
      <c r="J164" s="1"/>
      <c r="L164" s="1"/>
      <c r="M164" s="1"/>
      <c r="N164" s="1"/>
      <c r="O164" s="1"/>
      <c r="P164" s="1"/>
      <c r="Q164" s="1"/>
      <c r="R164" s="1"/>
    </row>
    <row r="165" spans="1:18" ht="15.75" customHeight="1">
      <c r="A165" s="1"/>
      <c r="B165" s="1"/>
      <c r="C165" s="1"/>
      <c r="D165" s="1"/>
      <c r="E165" s="1"/>
      <c r="F165" s="1"/>
      <c r="G165" s="1"/>
      <c r="H165" s="1"/>
      <c r="I165" s="1"/>
      <c r="J165" s="1"/>
      <c r="L165" s="1"/>
      <c r="M165" s="1"/>
      <c r="N165" s="1"/>
      <c r="O165" s="1"/>
      <c r="P165" s="1"/>
      <c r="Q165" s="1"/>
      <c r="R165" s="1"/>
    </row>
    <row r="166" spans="1:18" ht="15.75" customHeight="1">
      <c r="A166" s="1"/>
      <c r="B166" s="1"/>
      <c r="C166" s="1"/>
      <c r="D166" s="1"/>
      <c r="E166" s="1"/>
      <c r="F166" s="1"/>
      <c r="G166" s="1"/>
      <c r="H166" s="1"/>
      <c r="I166" s="1"/>
      <c r="J166" s="1"/>
      <c r="L166" s="1"/>
      <c r="M166" s="1"/>
      <c r="N166" s="1"/>
      <c r="O166" s="1"/>
      <c r="P166" s="1"/>
      <c r="Q166" s="1"/>
      <c r="R166" s="1"/>
    </row>
    <row r="167" spans="1:18" ht="15.75" customHeight="1">
      <c r="A167" s="1"/>
      <c r="B167" s="1"/>
      <c r="C167" s="1"/>
      <c r="D167" s="1"/>
      <c r="E167" s="1"/>
      <c r="F167" s="1"/>
      <c r="G167" s="1"/>
      <c r="H167" s="1"/>
      <c r="I167" s="1"/>
      <c r="J167" s="1"/>
      <c r="L167" s="1"/>
      <c r="M167" s="1"/>
      <c r="N167" s="1"/>
      <c r="O167" s="1"/>
      <c r="P167" s="1"/>
      <c r="Q167" s="1"/>
      <c r="R167" s="1"/>
    </row>
    <row r="168" spans="1:18" ht="15.75" customHeight="1">
      <c r="A168" s="1"/>
      <c r="B168" s="1"/>
      <c r="C168" s="1"/>
      <c r="D168" s="1"/>
      <c r="E168" s="1"/>
      <c r="F168" s="1"/>
      <c r="G168" s="1"/>
      <c r="H168" s="1"/>
      <c r="I168" s="1"/>
      <c r="J168" s="1"/>
      <c r="L168" s="1"/>
      <c r="M168" s="1"/>
      <c r="N168" s="1"/>
      <c r="O168" s="1"/>
      <c r="P168" s="1"/>
      <c r="Q168" s="1"/>
      <c r="R168" s="1"/>
    </row>
    <row r="169" spans="1:18" ht="15.75" customHeight="1">
      <c r="A169" s="1"/>
      <c r="B169" s="1"/>
      <c r="C169" s="1"/>
      <c r="D169" s="1"/>
      <c r="E169" s="1"/>
      <c r="F169" s="1"/>
      <c r="G169" s="1"/>
      <c r="H169" s="1"/>
      <c r="I169" s="1"/>
      <c r="J169" s="1"/>
      <c r="L169" s="1"/>
      <c r="M169" s="1"/>
      <c r="N169" s="1"/>
      <c r="O169" s="1"/>
      <c r="P169" s="1"/>
      <c r="Q169" s="1"/>
      <c r="R169" s="1"/>
    </row>
    <row r="170" spans="1:18" ht="15.75" customHeight="1">
      <c r="A170" s="1"/>
      <c r="B170" s="1"/>
      <c r="C170" s="1"/>
      <c r="D170" s="1"/>
      <c r="E170" s="1"/>
      <c r="F170" s="1"/>
      <c r="G170" s="1"/>
      <c r="H170" s="1"/>
      <c r="I170" s="1"/>
      <c r="J170" s="1"/>
      <c r="L170" s="1"/>
      <c r="M170" s="1"/>
      <c r="N170" s="1"/>
      <c r="O170" s="1"/>
      <c r="P170" s="1"/>
      <c r="Q170" s="1"/>
      <c r="R170" s="1"/>
    </row>
    <row r="171" spans="1:18" ht="15.75" customHeight="1">
      <c r="A171" s="1"/>
      <c r="B171" s="1"/>
      <c r="C171" s="1"/>
      <c r="D171" s="1"/>
      <c r="E171" s="1"/>
      <c r="F171" s="1"/>
      <c r="G171" s="1"/>
      <c r="H171" s="1"/>
      <c r="I171" s="1"/>
      <c r="J171" s="1"/>
      <c r="L171" s="1"/>
      <c r="M171" s="1"/>
      <c r="N171" s="1"/>
      <c r="O171" s="1"/>
      <c r="P171" s="1"/>
      <c r="Q171" s="1"/>
      <c r="R171" s="1"/>
    </row>
    <row r="172" spans="1:18" ht="15.75" customHeight="1">
      <c r="A172" s="1"/>
      <c r="B172" s="1"/>
      <c r="C172" s="1"/>
      <c r="D172" s="1"/>
      <c r="E172" s="1"/>
      <c r="F172" s="1"/>
      <c r="G172" s="1"/>
      <c r="H172" s="1"/>
      <c r="I172" s="1"/>
      <c r="J172" s="1"/>
      <c r="L172" s="1"/>
      <c r="M172" s="1"/>
      <c r="N172" s="1"/>
      <c r="O172" s="1"/>
      <c r="P172" s="1"/>
      <c r="Q172" s="1"/>
      <c r="R172" s="1"/>
    </row>
    <row r="173" spans="1:18" ht="15.75" customHeight="1">
      <c r="A173" s="1"/>
      <c r="B173" s="1"/>
      <c r="C173" s="1"/>
      <c r="D173" s="1"/>
      <c r="E173" s="1"/>
      <c r="F173" s="1"/>
      <c r="G173" s="1"/>
      <c r="H173" s="1"/>
      <c r="I173" s="1"/>
      <c r="J173" s="1"/>
      <c r="L173" s="1"/>
      <c r="M173" s="1"/>
      <c r="N173" s="1"/>
      <c r="O173" s="1"/>
      <c r="P173" s="1"/>
      <c r="Q173" s="1"/>
      <c r="R173" s="1"/>
    </row>
    <row r="174" spans="1:18" ht="15.75" customHeight="1">
      <c r="A174" s="1"/>
      <c r="B174" s="1"/>
      <c r="C174" s="1"/>
      <c r="D174" s="1"/>
      <c r="E174" s="1"/>
      <c r="F174" s="1"/>
      <c r="G174" s="1"/>
      <c r="H174" s="1"/>
      <c r="I174" s="1"/>
      <c r="J174" s="1"/>
      <c r="L174" s="1"/>
      <c r="M174" s="1"/>
      <c r="N174" s="1"/>
      <c r="O174" s="1"/>
      <c r="P174" s="1"/>
      <c r="Q174" s="1"/>
      <c r="R174" s="1"/>
    </row>
    <row r="175" spans="1:18" ht="15.75" customHeight="1">
      <c r="A175" s="1"/>
      <c r="B175" s="1"/>
      <c r="C175" s="1"/>
      <c r="D175" s="1"/>
      <c r="E175" s="1"/>
      <c r="F175" s="1"/>
      <c r="G175" s="1"/>
      <c r="H175" s="1"/>
      <c r="I175" s="1"/>
      <c r="J175" s="1"/>
      <c r="L175" s="1"/>
      <c r="M175" s="1"/>
      <c r="N175" s="1"/>
      <c r="O175" s="1"/>
      <c r="P175" s="1"/>
      <c r="Q175" s="1"/>
      <c r="R175" s="1"/>
    </row>
    <row r="176" spans="1:18" ht="15.75" customHeight="1">
      <c r="A176" s="1"/>
      <c r="B176" s="1"/>
      <c r="C176" s="1"/>
      <c r="D176" s="1"/>
      <c r="E176" s="1"/>
      <c r="F176" s="1"/>
      <c r="G176" s="1"/>
      <c r="H176" s="1"/>
      <c r="I176" s="1"/>
      <c r="J176" s="1"/>
      <c r="L176" s="1"/>
      <c r="M176" s="1"/>
      <c r="N176" s="1"/>
      <c r="O176" s="1"/>
      <c r="P176" s="1"/>
      <c r="Q176" s="1"/>
      <c r="R176" s="1"/>
    </row>
    <row r="177" spans="1:18" ht="15.75" customHeight="1">
      <c r="A177" s="1"/>
      <c r="B177" s="1"/>
      <c r="C177" s="1"/>
      <c r="D177" s="1"/>
      <c r="E177" s="1"/>
      <c r="F177" s="1"/>
      <c r="G177" s="1"/>
      <c r="H177" s="1"/>
      <c r="I177" s="1"/>
      <c r="J177" s="1"/>
      <c r="L177" s="1"/>
      <c r="M177" s="1"/>
      <c r="N177" s="1"/>
      <c r="O177" s="1"/>
      <c r="P177" s="1"/>
      <c r="Q177" s="1"/>
      <c r="R177" s="1"/>
    </row>
    <row r="178" spans="1:18" ht="15.75" customHeight="1">
      <c r="A178" s="1"/>
      <c r="B178" s="1"/>
      <c r="C178" s="1"/>
      <c r="D178" s="1"/>
      <c r="E178" s="1"/>
      <c r="F178" s="1"/>
      <c r="G178" s="1"/>
      <c r="H178" s="1"/>
      <c r="I178" s="1"/>
      <c r="J178" s="1"/>
      <c r="L178" s="1"/>
      <c r="M178" s="1"/>
      <c r="N178" s="1"/>
      <c r="O178" s="1"/>
      <c r="P178" s="1"/>
      <c r="Q178" s="1"/>
      <c r="R178" s="1"/>
    </row>
    <row r="179" spans="1:18" ht="15.75" customHeight="1">
      <c r="A179" s="1"/>
      <c r="B179" s="1"/>
      <c r="C179" s="1"/>
      <c r="D179" s="1"/>
      <c r="E179" s="1"/>
      <c r="F179" s="1"/>
      <c r="G179" s="1"/>
      <c r="H179" s="1"/>
      <c r="I179" s="1"/>
      <c r="J179" s="1"/>
      <c r="L179" s="1"/>
      <c r="M179" s="1"/>
      <c r="N179" s="1"/>
      <c r="O179" s="1"/>
      <c r="P179" s="1"/>
      <c r="Q179" s="1"/>
      <c r="R179" s="1"/>
    </row>
    <row r="180" spans="1:18" ht="15.75" customHeight="1">
      <c r="A180" s="1"/>
      <c r="B180" s="1"/>
      <c r="C180" s="1"/>
      <c r="D180" s="1"/>
      <c r="E180" s="1"/>
      <c r="F180" s="1"/>
      <c r="G180" s="1"/>
      <c r="H180" s="1"/>
      <c r="I180" s="1"/>
      <c r="J180" s="1"/>
      <c r="L180" s="1"/>
      <c r="M180" s="1"/>
      <c r="N180" s="1"/>
      <c r="O180" s="1"/>
      <c r="P180" s="1"/>
      <c r="Q180" s="1"/>
      <c r="R180" s="1"/>
    </row>
    <row r="181" spans="1:18" ht="15.75" customHeight="1">
      <c r="A181" s="1"/>
      <c r="B181" s="1"/>
      <c r="C181" s="1"/>
      <c r="D181" s="1"/>
      <c r="E181" s="1"/>
      <c r="F181" s="1"/>
      <c r="G181" s="1"/>
      <c r="H181" s="1"/>
      <c r="I181" s="1"/>
      <c r="J181" s="1"/>
      <c r="L181" s="1"/>
      <c r="M181" s="1"/>
      <c r="N181" s="1"/>
      <c r="O181" s="1"/>
      <c r="P181" s="1"/>
      <c r="Q181" s="1"/>
      <c r="R181" s="1"/>
    </row>
    <row r="182" spans="1:18" ht="15.75" customHeight="1">
      <c r="A182" s="1"/>
      <c r="B182" s="1"/>
      <c r="C182" s="1"/>
      <c r="D182" s="1"/>
      <c r="E182" s="1"/>
      <c r="F182" s="1"/>
      <c r="G182" s="1"/>
      <c r="H182" s="1"/>
      <c r="I182" s="1"/>
      <c r="J182" s="1"/>
      <c r="L182" s="1"/>
      <c r="M182" s="1"/>
      <c r="N182" s="1"/>
      <c r="O182" s="1"/>
      <c r="P182" s="1"/>
      <c r="Q182" s="1"/>
      <c r="R182" s="1"/>
    </row>
    <row r="183" spans="1:18" ht="15.75" customHeight="1">
      <c r="A183" s="1"/>
      <c r="B183" s="1"/>
      <c r="C183" s="1"/>
      <c r="D183" s="1"/>
      <c r="E183" s="1"/>
      <c r="F183" s="1"/>
      <c r="G183" s="1"/>
      <c r="H183" s="1"/>
      <c r="I183" s="1"/>
      <c r="J183" s="1"/>
      <c r="L183" s="1"/>
      <c r="M183" s="1"/>
      <c r="N183" s="1"/>
      <c r="O183" s="1"/>
      <c r="P183" s="1"/>
      <c r="Q183" s="1"/>
      <c r="R183" s="1"/>
    </row>
    <row r="184" spans="1:18" ht="15.75" customHeight="1">
      <c r="A184" s="1"/>
      <c r="B184" s="1"/>
      <c r="C184" s="1"/>
      <c r="D184" s="1"/>
      <c r="E184" s="1"/>
      <c r="F184" s="1"/>
      <c r="G184" s="1"/>
      <c r="H184" s="1"/>
      <c r="I184" s="1"/>
      <c r="J184" s="1"/>
      <c r="L184" s="1"/>
      <c r="M184" s="1"/>
      <c r="N184" s="1"/>
      <c r="O184" s="1"/>
      <c r="P184" s="1"/>
      <c r="Q184" s="1"/>
      <c r="R184" s="1"/>
    </row>
    <row r="185" spans="1:18" ht="15.75" customHeight="1">
      <c r="A185" s="1"/>
      <c r="B185" s="1"/>
      <c r="C185" s="1"/>
      <c r="D185" s="1"/>
      <c r="E185" s="1"/>
      <c r="F185" s="1"/>
      <c r="G185" s="1"/>
      <c r="H185" s="1"/>
      <c r="I185" s="1"/>
      <c r="J185" s="1"/>
      <c r="L185" s="1"/>
      <c r="M185" s="1"/>
      <c r="N185" s="1"/>
      <c r="O185" s="1"/>
      <c r="P185" s="1"/>
      <c r="Q185" s="1"/>
      <c r="R185" s="1"/>
    </row>
    <row r="186" spans="1:18" ht="15.75" customHeight="1">
      <c r="A186" s="1"/>
      <c r="B186" s="1"/>
      <c r="C186" s="1"/>
      <c r="D186" s="1"/>
      <c r="E186" s="1"/>
      <c r="F186" s="1"/>
      <c r="G186" s="1"/>
      <c r="H186" s="1"/>
      <c r="I186" s="1"/>
      <c r="J186" s="1"/>
      <c r="L186" s="1"/>
      <c r="M186" s="1"/>
      <c r="N186" s="1"/>
      <c r="O186" s="1"/>
      <c r="P186" s="1"/>
      <c r="Q186" s="1"/>
      <c r="R186" s="1"/>
    </row>
    <row r="187" spans="1:18" ht="15.75" customHeight="1">
      <c r="A187" s="1"/>
      <c r="B187" s="1"/>
      <c r="C187" s="1"/>
      <c r="D187" s="1"/>
      <c r="E187" s="1"/>
      <c r="F187" s="1"/>
      <c r="G187" s="1"/>
      <c r="H187" s="1"/>
      <c r="I187" s="1"/>
      <c r="J187" s="1"/>
      <c r="L187" s="1"/>
      <c r="M187" s="1"/>
      <c r="N187" s="1"/>
      <c r="O187" s="1"/>
      <c r="P187" s="1"/>
      <c r="Q187" s="1"/>
      <c r="R187" s="1"/>
    </row>
    <row r="188" spans="1:18" ht="15.75" customHeight="1">
      <c r="A188" s="1"/>
      <c r="B188" s="1"/>
      <c r="C188" s="1"/>
      <c r="D188" s="1"/>
      <c r="E188" s="1"/>
      <c r="F188" s="1"/>
      <c r="G188" s="1"/>
      <c r="H188" s="1"/>
      <c r="I188" s="1"/>
      <c r="J188" s="1"/>
      <c r="L188" s="1"/>
      <c r="M188" s="1"/>
      <c r="N188" s="1"/>
      <c r="O188" s="1"/>
      <c r="P188" s="1"/>
      <c r="Q188" s="1"/>
      <c r="R188" s="1"/>
    </row>
    <row r="189" spans="1:18" ht="15.75" customHeight="1">
      <c r="A189" s="1"/>
      <c r="B189" s="1"/>
      <c r="C189" s="1"/>
      <c r="D189" s="1"/>
      <c r="E189" s="1"/>
      <c r="F189" s="1"/>
      <c r="G189" s="1"/>
      <c r="H189" s="1"/>
      <c r="I189" s="1"/>
      <c r="J189" s="1"/>
      <c r="L189" s="1"/>
      <c r="M189" s="1"/>
      <c r="N189" s="1"/>
      <c r="O189" s="1"/>
      <c r="P189" s="1"/>
      <c r="Q189" s="1"/>
      <c r="R189" s="1"/>
    </row>
    <row r="190" spans="1:18" ht="15.75" customHeight="1">
      <c r="A190" s="1"/>
      <c r="B190" s="1"/>
      <c r="C190" s="1"/>
      <c r="D190" s="1"/>
      <c r="E190" s="1"/>
      <c r="F190" s="1"/>
      <c r="G190" s="1"/>
      <c r="H190" s="1"/>
      <c r="I190" s="1"/>
      <c r="J190" s="1"/>
      <c r="L190" s="1"/>
      <c r="M190" s="1"/>
      <c r="N190" s="1"/>
      <c r="O190" s="1"/>
      <c r="P190" s="1"/>
      <c r="Q190" s="1"/>
      <c r="R190" s="1"/>
    </row>
    <row r="191" spans="1:18" ht="15.75" customHeight="1">
      <c r="A191" s="1"/>
      <c r="B191" s="1"/>
      <c r="C191" s="1"/>
      <c r="D191" s="1"/>
      <c r="E191" s="1"/>
      <c r="F191" s="1"/>
      <c r="G191" s="1"/>
      <c r="H191" s="1"/>
      <c r="I191" s="1"/>
      <c r="J191" s="1"/>
      <c r="L191" s="1"/>
      <c r="M191" s="1"/>
      <c r="N191" s="1"/>
      <c r="O191" s="1"/>
      <c r="P191" s="1"/>
      <c r="Q191" s="1"/>
      <c r="R191" s="1"/>
    </row>
    <row r="192" spans="1:18" ht="15.75" customHeight="1">
      <c r="A192" s="1"/>
      <c r="B192" s="1"/>
      <c r="C192" s="1"/>
      <c r="D192" s="1"/>
      <c r="E192" s="1"/>
      <c r="F192" s="1"/>
      <c r="G192" s="1"/>
      <c r="H192" s="1"/>
      <c r="I192" s="1"/>
      <c r="J192" s="1"/>
      <c r="L192" s="1"/>
      <c r="M192" s="1"/>
      <c r="N192" s="1"/>
      <c r="O192" s="1"/>
      <c r="P192" s="1"/>
      <c r="Q192" s="1"/>
      <c r="R192" s="1"/>
    </row>
    <row r="193" spans="1:18" ht="15.75" customHeight="1">
      <c r="A193" s="1"/>
      <c r="B193" s="1"/>
      <c r="C193" s="1"/>
      <c r="D193" s="1"/>
      <c r="E193" s="1"/>
      <c r="F193" s="1"/>
      <c r="G193" s="1"/>
      <c r="H193" s="1"/>
      <c r="I193" s="1"/>
      <c r="J193" s="1"/>
      <c r="L193" s="1"/>
      <c r="M193" s="1"/>
      <c r="N193" s="1"/>
      <c r="O193" s="1"/>
      <c r="P193" s="1"/>
      <c r="Q193" s="1"/>
      <c r="R193" s="1"/>
    </row>
    <row r="194" spans="1:18" ht="15.75" customHeight="1">
      <c r="A194" s="1"/>
      <c r="B194" s="1"/>
      <c r="C194" s="1"/>
      <c r="D194" s="1"/>
      <c r="E194" s="1"/>
      <c r="F194" s="1"/>
      <c r="G194" s="1"/>
      <c r="H194" s="1"/>
      <c r="I194" s="1"/>
      <c r="J194" s="1"/>
      <c r="L194" s="1"/>
      <c r="M194" s="1"/>
      <c r="N194" s="1"/>
      <c r="O194" s="1"/>
      <c r="P194" s="1"/>
      <c r="Q194" s="1"/>
      <c r="R194" s="1"/>
    </row>
    <row r="195" spans="1:18" ht="15.75" customHeight="1">
      <c r="A195" s="1"/>
      <c r="B195" s="1"/>
      <c r="C195" s="1"/>
      <c r="D195" s="1"/>
      <c r="E195" s="1"/>
      <c r="F195" s="1"/>
      <c r="G195" s="1"/>
      <c r="H195" s="1"/>
      <c r="I195" s="1"/>
      <c r="J195" s="1"/>
      <c r="L195" s="1"/>
      <c r="M195" s="1"/>
      <c r="N195" s="1"/>
      <c r="O195" s="1"/>
      <c r="P195" s="1"/>
      <c r="Q195" s="1"/>
      <c r="R195" s="1"/>
    </row>
    <row r="196" spans="1:18" ht="15.75" customHeight="1">
      <c r="A196" s="1"/>
      <c r="B196" s="1"/>
      <c r="C196" s="1"/>
      <c r="D196" s="1"/>
      <c r="E196" s="1"/>
      <c r="F196" s="1"/>
      <c r="G196" s="1"/>
      <c r="H196" s="1"/>
      <c r="I196" s="1"/>
      <c r="J196" s="1"/>
      <c r="L196" s="1"/>
      <c r="M196" s="1"/>
      <c r="N196" s="1"/>
      <c r="O196" s="1"/>
      <c r="P196" s="1"/>
      <c r="Q196" s="1"/>
      <c r="R196" s="1"/>
    </row>
    <row r="197" spans="1:18" ht="15.75" customHeight="1">
      <c r="A197" s="1"/>
      <c r="B197" s="1"/>
      <c r="C197" s="1"/>
      <c r="D197" s="1"/>
      <c r="E197" s="1"/>
      <c r="F197" s="1"/>
      <c r="G197" s="1"/>
      <c r="H197" s="1"/>
      <c r="I197" s="1"/>
      <c r="J197" s="1"/>
      <c r="L197" s="1"/>
      <c r="M197" s="1"/>
      <c r="N197" s="1"/>
      <c r="O197" s="1"/>
      <c r="P197" s="1"/>
      <c r="Q197" s="1"/>
      <c r="R197" s="1"/>
    </row>
    <row r="198" spans="1:18" ht="15.75" customHeight="1">
      <c r="A198" s="1"/>
      <c r="B198" s="1"/>
      <c r="C198" s="1"/>
      <c r="D198" s="1"/>
      <c r="E198" s="1"/>
      <c r="F198" s="1"/>
      <c r="G198" s="1"/>
      <c r="H198" s="1"/>
      <c r="I198" s="1"/>
      <c r="J198" s="1"/>
      <c r="L198" s="1"/>
      <c r="M198" s="1"/>
      <c r="N198" s="1"/>
      <c r="O198" s="1"/>
      <c r="P198" s="1"/>
      <c r="Q198" s="1"/>
      <c r="R198" s="1"/>
    </row>
    <row r="199" spans="1:18" ht="15.75" customHeight="1">
      <c r="A199" s="1"/>
      <c r="B199" s="1"/>
      <c r="C199" s="1"/>
      <c r="D199" s="1"/>
      <c r="E199" s="1"/>
      <c r="F199" s="1"/>
      <c r="G199" s="1"/>
      <c r="H199" s="1"/>
      <c r="I199" s="1"/>
      <c r="J199" s="1"/>
      <c r="L199" s="1"/>
      <c r="M199" s="1"/>
      <c r="N199" s="1"/>
      <c r="O199" s="1"/>
      <c r="P199" s="1"/>
      <c r="Q199" s="1"/>
      <c r="R199" s="1"/>
    </row>
    <row r="200" spans="1:18" ht="15.75" customHeight="1">
      <c r="A200" s="1"/>
      <c r="B200" s="1"/>
      <c r="C200" s="1"/>
      <c r="D200" s="1"/>
      <c r="E200" s="1"/>
      <c r="F200" s="1"/>
      <c r="G200" s="1"/>
      <c r="H200" s="1"/>
      <c r="I200" s="1"/>
      <c r="J200" s="1"/>
      <c r="L200" s="1"/>
      <c r="M200" s="1"/>
      <c r="N200" s="1"/>
      <c r="O200" s="1"/>
      <c r="P200" s="1"/>
      <c r="Q200" s="1"/>
      <c r="R200" s="1"/>
    </row>
    <row r="201" spans="1:18" ht="15.75" customHeight="1">
      <c r="A201" s="1"/>
      <c r="B201" s="1"/>
      <c r="C201" s="1"/>
      <c r="D201" s="1"/>
      <c r="E201" s="1"/>
      <c r="F201" s="1"/>
      <c r="G201" s="1"/>
      <c r="H201" s="1"/>
      <c r="I201" s="1"/>
      <c r="J201" s="1"/>
      <c r="L201" s="1"/>
      <c r="M201" s="1"/>
      <c r="N201" s="1"/>
      <c r="O201" s="1"/>
      <c r="P201" s="1"/>
      <c r="Q201" s="1"/>
      <c r="R201" s="1"/>
    </row>
    <row r="202" spans="1:18" ht="15.75" customHeight="1">
      <c r="A202" s="1"/>
      <c r="B202" s="1"/>
      <c r="C202" s="1"/>
      <c r="D202" s="1"/>
      <c r="E202" s="1"/>
      <c r="F202" s="1"/>
      <c r="G202" s="1"/>
      <c r="H202" s="1"/>
      <c r="I202" s="1"/>
      <c r="J202" s="1"/>
      <c r="L202" s="1"/>
      <c r="M202" s="1"/>
      <c r="N202" s="1"/>
      <c r="O202" s="1"/>
      <c r="P202" s="1"/>
      <c r="Q202" s="1"/>
      <c r="R202" s="1"/>
    </row>
    <row r="203" spans="1:18" ht="15.75" customHeight="1">
      <c r="A203" s="1"/>
      <c r="B203" s="1"/>
      <c r="C203" s="1"/>
      <c r="D203" s="1"/>
      <c r="E203" s="1"/>
      <c r="F203" s="1"/>
      <c r="G203" s="1"/>
      <c r="H203" s="1"/>
      <c r="I203" s="1"/>
      <c r="J203" s="1"/>
      <c r="L203" s="1"/>
      <c r="M203" s="1"/>
      <c r="N203" s="1"/>
      <c r="O203" s="1"/>
      <c r="P203" s="1"/>
      <c r="Q203" s="1"/>
      <c r="R203" s="1"/>
    </row>
    <row r="204" spans="1:18" ht="15.75" customHeight="1">
      <c r="A204" s="1"/>
      <c r="B204" s="1"/>
      <c r="C204" s="1"/>
      <c r="D204" s="1"/>
      <c r="E204" s="1"/>
      <c r="F204" s="1"/>
      <c r="G204" s="1"/>
      <c r="H204" s="1"/>
      <c r="I204" s="1"/>
      <c r="J204" s="1"/>
      <c r="L204" s="1"/>
      <c r="M204" s="1"/>
      <c r="N204" s="1"/>
      <c r="O204" s="1"/>
      <c r="P204" s="1"/>
      <c r="Q204" s="1"/>
      <c r="R204" s="1"/>
    </row>
    <row r="205" spans="1:18" ht="15.75" customHeight="1">
      <c r="A205" s="1"/>
      <c r="B205" s="1"/>
      <c r="C205" s="1"/>
      <c r="D205" s="1"/>
      <c r="E205" s="1"/>
      <c r="F205" s="1"/>
      <c r="G205" s="1"/>
      <c r="H205" s="1"/>
      <c r="I205" s="1"/>
      <c r="J205" s="1"/>
      <c r="L205" s="1"/>
      <c r="M205" s="1"/>
      <c r="N205" s="1"/>
      <c r="O205" s="1"/>
      <c r="P205" s="1"/>
      <c r="Q205" s="1"/>
      <c r="R205" s="1"/>
    </row>
    <row r="206" spans="1:18" ht="15.75" customHeight="1">
      <c r="A206" s="1"/>
      <c r="B206" s="1"/>
      <c r="C206" s="1"/>
      <c r="D206" s="1"/>
      <c r="E206" s="1"/>
      <c r="F206" s="1"/>
      <c r="G206" s="1"/>
      <c r="H206" s="1"/>
      <c r="I206" s="1"/>
      <c r="J206" s="1"/>
      <c r="L206" s="1"/>
      <c r="M206" s="1"/>
      <c r="N206" s="1"/>
      <c r="O206" s="1"/>
      <c r="P206" s="1"/>
      <c r="Q206" s="1"/>
      <c r="R206" s="1"/>
    </row>
    <row r="207" spans="1:18" ht="15.75" customHeight="1">
      <c r="A207" s="1"/>
      <c r="B207" s="1"/>
      <c r="C207" s="1"/>
      <c r="D207" s="1"/>
      <c r="E207" s="1"/>
      <c r="F207" s="1"/>
      <c r="G207" s="1"/>
      <c r="H207" s="1"/>
      <c r="I207" s="1"/>
      <c r="J207" s="1"/>
      <c r="L207" s="1"/>
      <c r="M207" s="1"/>
      <c r="N207" s="1"/>
      <c r="O207" s="1"/>
      <c r="P207" s="1"/>
      <c r="Q207" s="1"/>
      <c r="R207" s="1"/>
    </row>
    <row r="208" spans="1:18" ht="15.75" customHeight="1">
      <c r="A208" s="1"/>
      <c r="B208" s="1"/>
      <c r="C208" s="1"/>
      <c r="D208" s="1"/>
      <c r="E208" s="1"/>
      <c r="F208" s="1"/>
      <c r="G208" s="1"/>
      <c r="H208" s="1"/>
      <c r="I208" s="1"/>
      <c r="J208" s="1"/>
      <c r="L208" s="1"/>
      <c r="M208" s="1"/>
      <c r="N208" s="1"/>
      <c r="O208" s="1"/>
      <c r="P208" s="1"/>
      <c r="Q208" s="1"/>
      <c r="R208" s="1"/>
    </row>
    <row r="209" spans="1:18" ht="15.75" customHeight="1">
      <c r="A209" s="1"/>
      <c r="B209" s="1"/>
      <c r="C209" s="1"/>
      <c r="D209" s="1"/>
      <c r="E209" s="1"/>
      <c r="F209" s="1"/>
      <c r="G209" s="1"/>
      <c r="H209" s="1"/>
      <c r="I209" s="1"/>
      <c r="J209" s="1"/>
      <c r="L209" s="1"/>
      <c r="M209" s="1"/>
      <c r="N209" s="1"/>
      <c r="O209" s="1"/>
      <c r="P209" s="1"/>
      <c r="Q209" s="1"/>
      <c r="R209" s="1"/>
    </row>
    <row r="210" spans="1:18" ht="15.75" customHeight="1">
      <c r="A210" s="1"/>
      <c r="B210" s="1"/>
      <c r="C210" s="1"/>
      <c r="D210" s="1"/>
      <c r="E210" s="1"/>
      <c r="F210" s="1"/>
      <c r="G210" s="1"/>
      <c r="H210" s="1"/>
      <c r="I210" s="1"/>
      <c r="J210" s="1"/>
      <c r="L210" s="1"/>
      <c r="M210" s="1"/>
      <c r="N210" s="1"/>
      <c r="O210" s="1"/>
      <c r="P210" s="1"/>
      <c r="Q210" s="1"/>
      <c r="R210" s="1"/>
    </row>
    <row r="211" spans="1:18" ht="15.75" customHeight="1">
      <c r="A211" s="1"/>
      <c r="B211" s="1"/>
      <c r="C211" s="1"/>
      <c r="D211" s="1"/>
      <c r="E211" s="1"/>
      <c r="F211" s="1"/>
      <c r="G211" s="1"/>
      <c r="H211" s="1"/>
      <c r="I211" s="1"/>
      <c r="J211" s="1"/>
      <c r="L211" s="1"/>
      <c r="M211" s="1"/>
      <c r="N211" s="1"/>
      <c r="O211" s="1"/>
      <c r="P211" s="1"/>
      <c r="Q211" s="1"/>
      <c r="R211" s="1"/>
    </row>
    <row r="212" spans="1:18" ht="15.75" customHeight="1">
      <c r="A212" s="1"/>
      <c r="B212" s="1"/>
      <c r="C212" s="1"/>
      <c r="D212" s="1"/>
      <c r="E212" s="1"/>
      <c r="F212" s="1"/>
      <c r="G212" s="1"/>
      <c r="H212" s="1"/>
      <c r="I212" s="1"/>
      <c r="J212" s="1"/>
      <c r="L212" s="1"/>
      <c r="M212" s="1"/>
      <c r="N212" s="1"/>
      <c r="O212" s="1"/>
      <c r="P212" s="1"/>
      <c r="Q212" s="1"/>
      <c r="R212" s="1"/>
    </row>
    <row r="213" spans="1:18" ht="15.75" customHeight="1">
      <c r="A213" s="1"/>
      <c r="B213" s="1"/>
      <c r="C213" s="1"/>
      <c r="D213" s="1"/>
      <c r="E213" s="1"/>
      <c r="F213" s="1"/>
      <c r="G213" s="1"/>
      <c r="H213" s="1"/>
      <c r="I213" s="1"/>
      <c r="J213" s="1"/>
      <c r="L213" s="1"/>
      <c r="M213" s="1"/>
      <c r="N213" s="1"/>
      <c r="O213" s="1"/>
      <c r="P213" s="1"/>
      <c r="Q213" s="1"/>
      <c r="R213" s="1"/>
    </row>
    <row r="214" spans="1:18" ht="15.75" customHeight="1">
      <c r="A214" s="1"/>
      <c r="B214" s="1"/>
      <c r="C214" s="1"/>
      <c r="D214" s="1"/>
      <c r="E214" s="1"/>
      <c r="F214" s="1"/>
      <c r="G214" s="1"/>
      <c r="H214" s="1"/>
      <c r="I214" s="1"/>
      <c r="J214" s="1"/>
      <c r="L214" s="1"/>
      <c r="M214" s="1"/>
      <c r="N214" s="1"/>
      <c r="O214" s="1"/>
      <c r="P214" s="1"/>
      <c r="Q214" s="1"/>
      <c r="R214" s="1"/>
    </row>
    <row r="215" spans="1:18" ht="15.75" customHeight="1">
      <c r="A215" s="1"/>
      <c r="B215" s="1"/>
      <c r="C215" s="1"/>
      <c r="D215" s="1"/>
      <c r="E215" s="1"/>
      <c r="F215" s="1"/>
      <c r="G215" s="1"/>
      <c r="H215" s="1"/>
      <c r="I215" s="1"/>
      <c r="J215" s="1"/>
      <c r="L215" s="1"/>
      <c r="M215" s="1"/>
      <c r="N215" s="1"/>
      <c r="O215" s="1"/>
      <c r="P215" s="1"/>
      <c r="Q215" s="1"/>
      <c r="R215" s="1"/>
    </row>
    <row r="216" spans="1:18" ht="15.75" customHeight="1">
      <c r="A216" s="1"/>
      <c r="B216" s="1"/>
      <c r="C216" s="1"/>
      <c r="D216" s="1"/>
      <c r="E216" s="1"/>
      <c r="F216" s="1"/>
      <c r="G216" s="1"/>
      <c r="H216" s="1"/>
      <c r="I216" s="1"/>
      <c r="J216" s="1"/>
      <c r="L216" s="1"/>
      <c r="M216" s="1"/>
      <c r="N216" s="1"/>
      <c r="O216" s="1"/>
      <c r="P216" s="1"/>
      <c r="Q216" s="1"/>
      <c r="R216" s="1"/>
    </row>
    <row r="217" spans="1:18" ht="15.75" customHeight="1">
      <c r="A217" s="1"/>
      <c r="B217" s="1"/>
      <c r="C217" s="1"/>
      <c r="D217" s="1"/>
      <c r="E217" s="1"/>
      <c r="F217" s="1"/>
      <c r="G217" s="1"/>
      <c r="H217" s="1"/>
      <c r="I217" s="1"/>
      <c r="J217" s="1"/>
      <c r="L217" s="1"/>
      <c r="M217" s="1"/>
      <c r="N217" s="1"/>
      <c r="O217" s="1"/>
      <c r="P217" s="1"/>
      <c r="Q217" s="1"/>
      <c r="R217" s="1"/>
    </row>
    <row r="218" spans="1:18" ht="15.75" customHeight="1">
      <c r="A218" s="1"/>
      <c r="B218" s="1"/>
      <c r="C218" s="1"/>
      <c r="D218" s="1"/>
      <c r="E218" s="1"/>
      <c r="F218" s="1"/>
      <c r="G218" s="1"/>
      <c r="H218" s="1"/>
      <c r="I218" s="1"/>
      <c r="J218" s="1"/>
      <c r="L218" s="1"/>
      <c r="M218" s="1"/>
      <c r="N218" s="1"/>
      <c r="O218" s="1"/>
      <c r="P218" s="1"/>
      <c r="Q218" s="1"/>
      <c r="R218" s="1"/>
    </row>
    <row r="219" spans="1:18" ht="15.75" customHeight="1">
      <c r="A219" s="1"/>
      <c r="B219" s="1"/>
      <c r="C219" s="1"/>
      <c r="D219" s="1"/>
      <c r="E219" s="1"/>
      <c r="F219" s="1"/>
      <c r="G219" s="1"/>
      <c r="H219" s="1"/>
      <c r="I219" s="1"/>
      <c r="J219" s="1"/>
      <c r="L219" s="1"/>
      <c r="M219" s="1"/>
      <c r="N219" s="1"/>
      <c r="O219" s="1"/>
      <c r="P219" s="1"/>
      <c r="Q219" s="1"/>
      <c r="R219" s="1"/>
    </row>
    <row r="220" spans="1:18" ht="15.75" customHeight="1">
      <c r="A220" s="1"/>
      <c r="B220" s="1"/>
      <c r="C220" s="1"/>
      <c r="D220" s="1"/>
      <c r="E220" s="1"/>
      <c r="F220" s="1"/>
      <c r="G220" s="1"/>
      <c r="H220" s="1"/>
      <c r="I220" s="1"/>
      <c r="J220" s="1"/>
      <c r="L220" s="1"/>
      <c r="M220" s="1"/>
      <c r="N220" s="1"/>
      <c r="O220" s="1"/>
      <c r="P220" s="1"/>
      <c r="Q220" s="1"/>
      <c r="R220" s="1"/>
    </row>
    <row r="221" spans="1:18" ht="15.75" customHeight="1">
      <c r="A221" s="1"/>
      <c r="B221" s="1"/>
      <c r="C221" s="1"/>
      <c r="D221" s="1"/>
      <c r="E221" s="1"/>
      <c r="F221" s="1"/>
      <c r="G221" s="1"/>
      <c r="H221" s="1"/>
      <c r="I221" s="1"/>
      <c r="J221" s="1"/>
      <c r="L221" s="1"/>
      <c r="M221" s="1"/>
      <c r="N221" s="1"/>
      <c r="O221" s="1"/>
      <c r="P221" s="1"/>
      <c r="Q221" s="1"/>
      <c r="R221" s="1"/>
    </row>
    <row r="222" spans="1:18" ht="15.75" customHeight="1">
      <c r="A222" s="1"/>
      <c r="B222" s="1"/>
      <c r="C222" s="1"/>
      <c r="D222" s="1"/>
      <c r="E222" s="1"/>
      <c r="F222" s="1"/>
      <c r="G222" s="1"/>
      <c r="H222" s="1"/>
      <c r="I222" s="1"/>
      <c r="J222" s="1"/>
      <c r="L222" s="1"/>
      <c r="M222" s="1"/>
      <c r="N222" s="1"/>
      <c r="O222" s="1"/>
      <c r="P222" s="1"/>
      <c r="Q222" s="1"/>
      <c r="R222" s="1"/>
    </row>
    <row r="223" spans="1:18" ht="15.75" customHeight="1">
      <c r="A223" s="1"/>
      <c r="B223" s="1"/>
      <c r="C223" s="1"/>
      <c r="D223" s="1"/>
      <c r="E223" s="1"/>
      <c r="F223" s="1"/>
      <c r="G223" s="1"/>
      <c r="H223" s="1"/>
      <c r="I223" s="1"/>
      <c r="J223" s="1"/>
      <c r="L223" s="1"/>
      <c r="M223" s="1"/>
      <c r="N223" s="1"/>
      <c r="O223" s="1"/>
      <c r="P223" s="1"/>
      <c r="Q223" s="1"/>
      <c r="R223" s="1"/>
    </row>
    <row r="224" spans="1:18" ht="15.75" customHeight="1">
      <c r="A224" s="1"/>
      <c r="B224" s="1"/>
      <c r="C224" s="1"/>
      <c r="D224" s="1"/>
      <c r="E224" s="1"/>
      <c r="F224" s="1"/>
      <c r="G224" s="1"/>
      <c r="H224" s="1"/>
      <c r="I224" s="1"/>
      <c r="J224" s="1"/>
      <c r="L224" s="1"/>
      <c r="M224" s="1"/>
      <c r="N224" s="1"/>
      <c r="O224" s="1"/>
      <c r="P224" s="1"/>
      <c r="Q224" s="1"/>
      <c r="R224" s="1"/>
    </row>
    <row r="225" spans="1:18" ht="15.75" customHeight="1">
      <c r="A225" s="1"/>
      <c r="B225" s="1"/>
      <c r="C225" s="1"/>
      <c r="D225" s="1"/>
      <c r="E225" s="1"/>
      <c r="F225" s="1"/>
      <c r="G225" s="1"/>
      <c r="H225" s="1"/>
      <c r="I225" s="1"/>
      <c r="J225" s="1"/>
      <c r="L225" s="1"/>
      <c r="M225" s="1"/>
      <c r="N225" s="1"/>
      <c r="O225" s="1"/>
      <c r="P225" s="1"/>
      <c r="Q225" s="1"/>
      <c r="R225" s="1"/>
    </row>
    <row r="226" spans="1:18" ht="15.75" customHeight="1">
      <c r="A226" s="1"/>
      <c r="B226" s="1"/>
      <c r="C226" s="1"/>
      <c r="D226" s="1"/>
      <c r="E226" s="1"/>
      <c r="F226" s="1"/>
      <c r="G226" s="1"/>
      <c r="H226" s="1"/>
      <c r="I226" s="1"/>
      <c r="J226" s="1"/>
      <c r="L226" s="1"/>
      <c r="M226" s="1"/>
      <c r="N226" s="1"/>
      <c r="O226" s="1"/>
      <c r="P226" s="1"/>
      <c r="Q226" s="1"/>
      <c r="R226" s="1"/>
    </row>
    <row r="227" spans="1:18" ht="15.75" customHeight="1">
      <c r="A227" s="1"/>
      <c r="B227" s="1"/>
      <c r="C227" s="1"/>
      <c r="D227" s="1"/>
      <c r="E227" s="1"/>
      <c r="F227" s="1"/>
      <c r="G227" s="1"/>
      <c r="H227" s="1"/>
      <c r="I227" s="1"/>
      <c r="J227" s="1"/>
      <c r="L227" s="1"/>
      <c r="M227" s="1"/>
      <c r="N227" s="1"/>
      <c r="O227" s="1"/>
      <c r="P227" s="1"/>
      <c r="Q227" s="1"/>
      <c r="R227" s="1"/>
    </row>
    <row r="228" spans="1:18" ht="15.75" customHeight="1">
      <c r="A228" s="1"/>
      <c r="B228" s="1"/>
      <c r="C228" s="1"/>
      <c r="D228" s="1"/>
      <c r="E228" s="1"/>
      <c r="F228" s="1"/>
      <c r="G228" s="1"/>
      <c r="H228" s="1"/>
      <c r="I228" s="1"/>
      <c r="J228" s="1"/>
      <c r="L228" s="1"/>
      <c r="M228" s="1"/>
      <c r="N228" s="1"/>
      <c r="O228" s="1"/>
      <c r="P228" s="1"/>
      <c r="Q228" s="1"/>
      <c r="R228" s="1"/>
    </row>
    <row r="229" spans="1:18" ht="15.75" customHeight="1">
      <c r="A229" s="1"/>
      <c r="B229" s="1"/>
      <c r="C229" s="1"/>
      <c r="D229" s="1"/>
      <c r="E229" s="1"/>
      <c r="F229" s="1"/>
      <c r="G229" s="1"/>
      <c r="H229" s="1"/>
      <c r="I229" s="1"/>
      <c r="J229" s="1"/>
      <c r="L229" s="1"/>
      <c r="M229" s="1"/>
      <c r="N229" s="1"/>
      <c r="O229" s="1"/>
      <c r="P229" s="1"/>
      <c r="Q229" s="1"/>
      <c r="R229" s="1"/>
    </row>
    <row r="230" spans="1:18" ht="15.75" customHeight="1">
      <c r="A230" s="1"/>
      <c r="B230" s="1"/>
      <c r="C230" s="1"/>
      <c r="D230" s="1"/>
      <c r="E230" s="1"/>
      <c r="F230" s="1"/>
      <c r="G230" s="1"/>
      <c r="H230" s="1"/>
      <c r="I230" s="1"/>
      <c r="J230" s="1"/>
      <c r="L230" s="1"/>
      <c r="M230" s="1"/>
      <c r="N230" s="1"/>
      <c r="O230" s="1"/>
      <c r="P230" s="1"/>
      <c r="Q230" s="1"/>
      <c r="R230" s="1"/>
    </row>
    <row r="231" spans="1:18" ht="15.75" customHeight="1">
      <c r="A231" s="1"/>
      <c r="B231" s="1"/>
      <c r="C231" s="1"/>
      <c r="D231" s="1"/>
      <c r="E231" s="1"/>
      <c r="F231" s="1"/>
      <c r="G231" s="1"/>
      <c r="H231" s="1"/>
      <c r="I231" s="1"/>
      <c r="J231" s="1"/>
      <c r="L231" s="1"/>
      <c r="M231" s="1"/>
      <c r="N231" s="1"/>
      <c r="O231" s="1"/>
      <c r="P231" s="1"/>
      <c r="Q231" s="1"/>
      <c r="R231" s="1"/>
    </row>
    <row r="232" spans="1:18" ht="15.75" customHeight="1">
      <c r="A232" s="1"/>
      <c r="B232" s="1"/>
      <c r="C232" s="1"/>
      <c r="D232" s="1"/>
      <c r="E232" s="1"/>
      <c r="F232" s="1"/>
      <c r="G232" s="1"/>
      <c r="H232" s="1"/>
      <c r="I232" s="1"/>
      <c r="J232" s="1"/>
      <c r="L232" s="1"/>
      <c r="M232" s="1"/>
      <c r="N232" s="1"/>
      <c r="O232" s="1"/>
      <c r="P232" s="1"/>
      <c r="Q232" s="1"/>
      <c r="R232" s="1"/>
    </row>
    <row r="233" spans="1:18" ht="15.75" customHeight="1">
      <c r="A233" s="1"/>
      <c r="B233" s="1"/>
      <c r="C233" s="1"/>
      <c r="D233" s="1"/>
      <c r="E233" s="1"/>
      <c r="F233" s="1"/>
      <c r="G233" s="1"/>
      <c r="H233" s="1"/>
      <c r="I233" s="1"/>
      <c r="J233" s="1"/>
      <c r="L233" s="1"/>
      <c r="M233" s="1"/>
      <c r="N233" s="1"/>
      <c r="O233" s="1"/>
      <c r="P233" s="1"/>
      <c r="Q233" s="1"/>
      <c r="R233" s="1"/>
    </row>
    <row r="234" spans="1:18" ht="15.75" customHeight="1">
      <c r="A234" s="1"/>
      <c r="B234" s="1"/>
      <c r="C234" s="1"/>
      <c r="D234" s="1"/>
      <c r="E234" s="1"/>
      <c r="F234" s="1"/>
      <c r="G234" s="1"/>
      <c r="H234" s="1"/>
      <c r="I234" s="1"/>
      <c r="J234" s="1"/>
      <c r="L234" s="1"/>
      <c r="M234" s="1"/>
      <c r="N234" s="1"/>
      <c r="O234" s="1"/>
      <c r="P234" s="1"/>
      <c r="Q234" s="1"/>
      <c r="R234" s="1"/>
    </row>
    <row r="235" spans="1:18" ht="15.75" customHeight="1">
      <c r="A235" s="1"/>
      <c r="B235" s="1"/>
      <c r="C235" s="1"/>
      <c r="D235" s="1"/>
      <c r="E235" s="1"/>
      <c r="F235" s="1"/>
      <c r="G235" s="1"/>
      <c r="H235" s="1"/>
      <c r="I235" s="1"/>
      <c r="J235" s="1"/>
      <c r="L235" s="1"/>
      <c r="M235" s="1"/>
      <c r="N235" s="1"/>
      <c r="O235" s="1"/>
      <c r="P235" s="1"/>
      <c r="Q235" s="1"/>
      <c r="R235" s="1"/>
    </row>
    <row r="236" spans="1:18" ht="15.75" customHeight="1">
      <c r="A236" s="1"/>
      <c r="B236" s="1"/>
      <c r="C236" s="1"/>
      <c r="D236" s="1"/>
      <c r="E236" s="1"/>
      <c r="F236" s="1"/>
      <c r="G236" s="1"/>
      <c r="H236" s="1"/>
      <c r="I236" s="1"/>
      <c r="J236" s="1"/>
      <c r="L236" s="1"/>
      <c r="M236" s="1"/>
      <c r="N236" s="1"/>
      <c r="O236" s="1"/>
      <c r="P236" s="1"/>
      <c r="Q236" s="1"/>
      <c r="R236" s="1"/>
    </row>
    <row r="237" spans="1:18" ht="15.75" customHeight="1">
      <c r="A237" s="1"/>
      <c r="B237" s="1"/>
      <c r="C237" s="1"/>
      <c r="D237" s="1"/>
      <c r="E237" s="1"/>
      <c r="F237" s="1"/>
      <c r="G237" s="1"/>
      <c r="H237" s="1"/>
      <c r="I237" s="1"/>
      <c r="J237" s="1"/>
      <c r="L237" s="1"/>
      <c r="M237" s="1"/>
      <c r="N237" s="1"/>
      <c r="O237" s="1"/>
      <c r="P237" s="1"/>
      <c r="Q237" s="1"/>
      <c r="R237" s="1"/>
    </row>
    <row r="238" spans="1:18" ht="15.75" customHeight="1">
      <c r="A238" s="1"/>
      <c r="B238" s="1"/>
      <c r="C238" s="1"/>
      <c r="D238" s="1"/>
      <c r="E238" s="1"/>
      <c r="F238" s="1"/>
      <c r="G238" s="1"/>
      <c r="H238" s="1"/>
      <c r="I238" s="1"/>
      <c r="J238" s="1"/>
      <c r="L238" s="1"/>
      <c r="M238" s="1"/>
      <c r="N238" s="1"/>
      <c r="O238" s="1"/>
      <c r="P238" s="1"/>
      <c r="Q238" s="1"/>
      <c r="R238" s="1"/>
    </row>
    <row r="239" spans="1:18" ht="15.75" customHeight="1">
      <c r="A239" s="1"/>
      <c r="B239" s="1"/>
      <c r="C239" s="1"/>
      <c r="D239" s="1"/>
      <c r="E239" s="1"/>
      <c r="F239" s="1"/>
      <c r="G239" s="1"/>
      <c r="H239" s="1"/>
      <c r="I239" s="1"/>
      <c r="J239" s="1"/>
      <c r="L239" s="1"/>
      <c r="M239" s="1"/>
      <c r="N239" s="1"/>
      <c r="O239" s="1"/>
      <c r="P239" s="1"/>
      <c r="Q239" s="1"/>
      <c r="R239" s="1"/>
    </row>
    <row r="240" spans="1:18" ht="15.75" customHeight="1">
      <c r="A240" s="1"/>
      <c r="B240" s="1"/>
      <c r="C240" s="1"/>
      <c r="D240" s="1"/>
      <c r="E240" s="1"/>
      <c r="F240" s="1"/>
      <c r="G240" s="1"/>
      <c r="H240" s="1"/>
      <c r="I240" s="1"/>
      <c r="J240" s="1"/>
      <c r="L240" s="1"/>
      <c r="M240" s="1"/>
      <c r="N240" s="1"/>
      <c r="O240" s="1"/>
      <c r="P240" s="1"/>
      <c r="Q240" s="1"/>
      <c r="R240" s="1"/>
    </row>
    <row r="241" spans="1:18" ht="15.75" customHeight="1">
      <c r="A241" s="1"/>
      <c r="B241" s="1"/>
      <c r="C241" s="1"/>
      <c r="D241" s="1"/>
      <c r="E241" s="1"/>
      <c r="F241" s="1"/>
      <c r="G241" s="1"/>
      <c r="H241" s="1"/>
      <c r="I241" s="1"/>
      <c r="J241" s="1"/>
      <c r="L241" s="1"/>
      <c r="M241" s="1"/>
      <c r="N241" s="1"/>
      <c r="O241" s="1"/>
      <c r="P241" s="1"/>
      <c r="Q241" s="1"/>
      <c r="R241" s="1"/>
    </row>
    <row r="242" spans="1:18" ht="15.75" customHeight="1">
      <c r="A242" s="1"/>
      <c r="B242" s="1"/>
      <c r="C242" s="1"/>
      <c r="D242" s="1"/>
      <c r="E242" s="1"/>
      <c r="F242" s="1"/>
      <c r="G242" s="1"/>
      <c r="H242" s="1"/>
      <c r="I242" s="1"/>
      <c r="J242" s="1"/>
      <c r="L242" s="1"/>
      <c r="M242" s="1"/>
      <c r="N242" s="1"/>
      <c r="O242" s="1"/>
      <c r="P242" s="1"/>
      <c r="Q242" s="1"/>
      <c r="R242" s="1"/>
    </row>
    <row r="243" spans="1:18" ht="15.75" customHeight="1">
      <c r="A243" s="1"/>
      <c r="B243" s="1"/>
      <c r="C243" s="1"/>
      <c r="D243" s="1"/>
      <c r="E243" s="1"/>
      <c r="F243" s="1"/>
      <c r="G243" s="1"/>
      <c r="H243" s="1"/>
      <c r="I243" s="1"/>
      <c r="J243" s="1"/>
      <c r="L243" s="1"/>
      <c r="M243" s="1"/>
      <c r="N243" s="1"/>
      <c r="O243" s="1"/>
      <c r="P243" s="1"/>
      <c r="Q243" s="1"/>
      <c r="R243" s="1"/>
    </row>
    <row r="244" spans="1:18" ht="15.75" customHeight="1">
      <c r="A244" s="1"/>
      <c r="B244" s="1"/>
      <c r="C244" s="1"/>
      <c r="D244" s="1"/>
      <c r="E244" s="1"/>
      <c r="F244" s="1"/>
      <c r="G244" s="1"/>
      <c r="H244" s="1"/>
      <c r="I244" s="1"/>
      <c r="J244" s="1"/>
      <c r="L244" s="1"/>
      <c r="M244" s="1"/>
      <c r="N244" s="1"/>
      <c r="O244" s="1"/>
      <c r="P244" s="1"/>
      <c r="Q244" s="1"/>
      <c r="R244" s="1"/>
    </row>
    <row r="245" spans="1:18" ht="15.75" customHeight="1">
      <c r="A245" s="1"/>
      <c r="B245" s="1"/>
      <c r="C245" s="1"/>
      <c r="D245" s="1"/>
      <c r="E245" s="1"/>
      <c r="F245" s="1"/>
      <c r="G245" s="1"/>
      <c r="H245" s="1"/>
      <c r="I245" s="1"/>
      <c r="J245" s="1"/>
      <c r="L245" s="1"/>
      <c r="M245" s="1"/>
      <c r="N245" s="1"/>
      <c r="O245" s="1"/>
      <c r="P245" s="1"/>
      <c r="Q245" s="1"/>
      <c r="R245" s="1"/>
    </row>
    <row r="246" spans="1:18" ht="15.75" customHeight="1">
      <c r="A246" s="1"/>
      <c r="B246" s="1"/>
      <c r="C246" s="1"/>
      <c r="D246" s="1"/>
      <c r="E246" s="1"/>
      <c r="F246" s="1"/>
      <c r="G246" s="1"/>
      <c r="H246" s="1"/>
      <c r="I246" s="1"/>
      <c r="J246" s="1"/>
      <c r="L246" s="1"/>
      <c r="M246" s="1"/>
      <c r="N246" s="1"/>
      <c r="O246" s="1"/>
      <c r="P246" s="1"/>
      <c r="Q246" s="1"/>
      <c r="R246" s="1"/>
    </row>
    <row r="247" spans="1:18" ht="15.75" customHeight="1">
      <c r="A247" s="1"/>
      <c r="B247" s="1"/>
      <c r="C247" s="1"/>
      <c r="D247" s="1"/>
      <c r="E247" s="1"/>
      <c r="F247" s="1"/>
      <c r="G247" s="1"/>
      <c r="H247" s="1"/>
      <c r="I247" s="1"/>
      <c r="J247" s="1"/>
      <c r="L247" s="1"/>
      <c r="M247" s="1"/>
      <c r="N247" s="1"/>
      <c r="O247" s="1"/>
      <c r="P247" s="1"/>
      <c r="Q247" s="1"/>
      <c r="R247" s="1"/>
    </row>
    <row r="248" spans="1:18" ht="15.75" customHeight="1">
      <c r="A248" s="1"/>
      <c r="B248" s="1"/>
      <c r="C248" s="1"/>
      <c r="D248" s="1"/>
      <c r="E248" s="1"/>
      <c r="F248" s="1"/>
      <c r="G248" s="1"/>
      <c r="H248" s="1"/>
      <c r="I248" s="1"/>
      <c r="J248" s="1"/>
      <c r="L248" s="1"/>
      <c r="M248" s="1"/>
      <c r="N248" s="1"/>
      <c r="O248" s="1"/>
      <c r="P248" s="1"/>
      <c r="Q248" s="1"/>
      <c r="R248" s="1"/>
    </row>
    <row r="249" spans="1:18" ht="15.75" customHeight="1">
      <c r="A249" s="1"/>
      <c r="B249" s="1"/>
      <c r="C249" s="1"/>
      <c r="D249" s="1"/>
      <c r="E249" s="1"/>
      <c r="F249" s="1"/>
      <c r="G249" s="1"/>
      <c r="H249" s="1"/>
      <c r="I249" s="1"/>
      <c r="J249" s="1"/>
      <c r="L249" s="1"/>
      <c r="M249" s="1"/>
      <c r="N249" s="1"/>
      <c r="O249" s="1"/>
      <c r="P249" s="1"/>
      <c r="Q249" s="1"/>
      <c r="R249" s="1"/>
    </row>
    <row r="250" spans="1:18" ht="15.75" customHeight="1">
      <c r="A250" s="1"/>
      <c r="B250" s="1"/>
      <c r="C250" s="1"/>
      <c r="D250" s="1"/>
      <c r="E250" s="1"/>
      <c r="F250" s="1"/>
      <c r="G250" s="1"/>
      <c r="H250" s="1"/>
      <c r="I250" s="1"/>
      <c r="J250" s="1"/>
      <c r="L250" s="1"/>
      <c r="M250" s="1"/>
      <c r="N250" s="1"/>
      <c r="O250" s="1"/>
      <c r="P250" s="1"/>
      <c r="Q250" s="1"/>
      <c r="R250" s="1"/>
    </row>
    <row r="251" spans="1:18" ht="15.75" customHeight="1">
      <c r="A251" s="1"/>
      <c r="B251" s="1"/>
      <c r="C251" s="1"/>
      <c r="D251" s="1"/>
      <c r="E251" s="1"/>
      <c r="F251" s="1"/>
      <c r="G251" s="1"/>
      <c r="H251" s="1"/>
      <c r="I251" s="1"/>
      <c r="J251" s="1"/>
      <c r="L251" s="1"/>
      <c r="M251" s="1"/>
      <c r="N251" s="1"/>
      <c r="O251" s="1"/>
      <c r="P251" s="1"/>
      <c r="Q251" s="1"/>
      <c r="R251" s="1"/>
    </row>
    <row r="252" spans="1:18" ht="15.75" customHeight="1">
      <c r="A252" s="1"/>
      <c r="B252" s="1"/>
      <c r="C252" s="1"/>
      <c r="D252" s="1"/>
      <c r="E252" s="1"/>
      <c r="F252" s="1"/>
      <c r="G252" s="1"/>
      <c r="H252" s="1"/>
      <c r="I252" s="1"/>
      <c r="J252" s="1"/>
      <c r="L252" s="1"/>
      <c r="M252" s="1"/>
      <c r="N252" s="1"/>
      <c r="O252" s="1"/>
      <c r="P252" s="1"/>
      <c r="Q252" s="1"/>
      <c r="R252" s="1"/>
    </row>
    <row r="253" spans="1:18" ht="15.75" customHeight="1">
      <c r="A253" s="1"/>
      <c r="B253" s="1"/>
      <c r="C253" s="1"/>
      <c r="D253" s="1"/>
      <c r="E253" s="1"/>
      <c r="F253" s="1"/>
      <c r="G253" s="1"/>
      <c r="H253" s="1"/>
      <c r="I253" s="1"/>
      <c r="J253" s="1"/>
      <c r="L253" s="1"/>
      <c r="M253" s="1"/>
      <c r="N253" s="1"/>
      <c r="O253" s="1"/>
      <c r="P253" s="1"/>
      <c r="Q253" s="1"/>
      <c r="R253" s="1"/>
    </row>
    <row r="254" spans="1:18" ht="15.75" customHeight="1">
      <c r="A254" s="1"/>
      <c r="B254" s="1"/>
      <c r="C254" s="1"/>
      <c r="D254" s="1"/>
      <c r="E254" s="1"/>
      <c r="F254" s="1"/>
      <c r="G254" s="1"/>
      <c r="H254" s="1"/>
      <c r="I254" s="1"/>
      <c r="J254" s="1"/>
      <c r="L254" s="1"/>
      <c r="M254" s="1"/>
      <c r="N254" s="1"/>
      <c r="O254" s="1"/>
      <c r="P254" s="1"/>
      <c r="Q254" s="1"/>
      <c r="R254" s="1"/>
    </row>
    <row r="255" spans="1:18" ht="15.75" customHeight="1">
      <c r="A255" s="1"/>
      <c r="B255" s="1"/>
      <c r="C255" s="1"/>
      <c r="D255" s="1"/>
      <c r="E255" s="1"/>
      <c r="F255" s="1"/>
      <c r="G255" s="1"/>
      <c r="H255" s="1"/>
      <c r="I255" s="1"/>
      <c r="J255" s="1"/>
      <c r="L255" s="1"/>
      <c r="M255" s="1"/>
      <c r="N255" s="1"/>
      <c r="O255" s="1"/>
      <c r="P255" s="1"/>
      <c r="Q255" s="1"/>
      <c r="R255" s="1"/>
    </row>
    <row r="256" spans="1:18" ht="15.75" customHeight="1">
      <c r="A256" s="1"/>
      <c r="B256" s="1"/>
      <c r="C256" s="1"/>
      <c r="D256" s="1"/>
      <c r="E256" s="1"/>
      <c r="F256" s="1"/>
      <c r="G256" s="1"/>
      <c r="H256" s="1"/>
      <c r="I256" s="1"/>
      <c r="J256" s="1"/>
      <c r="L256" s="1"/>
      <c r="M256" s="1"/>
      <c r="N256" s="1"/>
      <c r="O256" s="1"/>
      <c r="P256" s="1"/>
      <c r="Q256" s="1"/>
      <c r="R256" s="1"/>
    </row>
    <row r="257" spans="1:18" ht="15.75" customHeight="1">
      <c r="A257" s="1"/>
      <c r="B257" s="1"/>
      <c r="C257" s="1"/>
      <c r="D257" s="1"/>
      <c r="E257" s="1"/>
      <c r="F257" s="1"/>
      <c r="G257" s="1"/>
      <c r="H257" s="1"/>
      <c r="I257" s="1"/>
      <c r="J257" s="1"/>
      <c r="L257" s="1"/>
      <c r="M257" s="1"/>
      <c r="N257" s="1"/>
      <c r="O257" s="1"/>
      <c r="P257" s="1"/>
      <c r="Q257" s="1"/>
      <c r="R257" s="1"/>
    </row>
    <row r="258" spans="1:18" ht="15.75" customHeight="1">
      <c r="A258" s="1"/>
      <c r="B258" s="1"/>
      <c r="C258" s="1"/>
      <c r="D258" s="1"/>
      <c r="E258" s="1"/>
      <c r="F258" s="1"/>
      <c r="G258" s="1"/>
      <c r="H258" s="1"/>
      <c r="I258" s="1"/>
      <c r="J258" s="1"/>
      <c r="L258" s="1"/>
      <c r="M258" s="1"/>
      <c r="N258" s="1"/>
      <c r="O258" s="1"/>
      <c r="P258" s="1"/>
      <c r="Q258" s="1"/>
      <c r="R258" s="1"/>
    </row>
    <row r="259" spans="1:18" ht="15.75" customHeight="1">
      <c r="A259" s="1"/>
      <c r="B259" s="1"/>
      <c r="C259" s="1"/>
      <c r="D259" s="1"/>
      <c r="E259" s="1"/>
      <c r="F259" s="1"/>
      <c r="G259" s="1"/>
      <c r="H259" s="1"/>
      <c r="I259" s="1"/>
      <c r="J259" s="1"/>
      <c r="L259" s="1"/>
      <c r="M259" s="1"/>
      <c r="N259" s="1"/>
      <c r="O259" s="1"/>
      <c r="P259" s="1"/>
      <c r="Q259" s="1"/>
      <c r="R259" s="1"/>
    </row>
    <row r="260" spans="1:18" ht="15.75" customHeight="1">
      <c r="A260" s="1"/>
      <c r="B260" s="1"/>
      <c r="C260" s="1"/>
      <c r="D260" s="1"/>
      <c r="E260" s="1"/>
      <c r="F260" s="1"/>
      <c r="G260" s="1"/>
      <c r="H260" s="1"/>
      <c r="I260" s="1"/>
      <c r="J260" s="1"/>
      <c r="L260" s="1"/>
      <c r="M260" s="1"/>
      <c r="N260" s="1"/>
      <c r="O260" s="1"/>
      <c r="P260" s="1"/>
      <c r="Q260" s="1"/>
      <c r="R260" s="1"/>
    </row>
    <row r="261" spans="1:18" ht="15.75" customHeight="1">
      <c r="A261" s="1"/>
      <c r="B261" s="1"/>
      <c r="C261" s="1"/>
      <c r="D261" s="1"/>
      <c r="E261" s="1"/>
      <c r="F261" s="1"/>
      <c r="G261" s="1"/>
      <c r="H261" s="1"/>
      <c r="I261" s="1"/>
      <c r="J261" s="1"/>
      <c r="L261" s="1"/>
      <c r="M261" s="1"/>
      <c r="N261" s="1"/>
      <c r="O261" s="1"/>
      <c r="P261" s="1"/>
      <c r="Q261" s="1"/>
      <c r="R261" s="1"/>
    </row>
    <row r="262" spans="1:18" ht="15.75" customHeight="1">
      <c r="A262" s="1"/>
      <c r="B262" s="1"/>
      <c r="C262" s="1"/>
      <c r="D262" s="1"/>
      <c r="E262" s="1"/>
      <c r="F262" s="1"/>
      <c r="G262" s="1"/>
      <c r="H262" s="1"/>
      <c r="I262" s="1"/>
      <c r="J262" s="1"/>
      <c r="L262" s="1"/>
      <c r="M262" s="1"/>
      <c r="N262" s="1"/>
      <c r="O262" s="1"/>
      <c r="P262" s="1"/>
      <c r="Q262" s="1"/>
      <c r="R262" s="1"/>
    </row>
    <row r="263" spans="1:18" ht="15.75" customHeight="1">
      <c r="A263" s="1"/>
      <c r="B263" s="1"/>
      <c r="C263" s="1"/>
      <c r="D263" s="1"/>
      <c r="E263" s="1"/>
      <c r="F263" s="1"/>
      <c r="G263" s="1"/>
      <c r="H263" s="1"/>
      <c r="I263" s="1"/>
      <c r="J263" s="1"/>
      <c r="L263" s="1"/>
      <c r="M263" s="1"/>
      <c r="N263" s="1"/>
      <c r="O263" s="1"/>
      <c r="P263" s="1"/>
      <c r="Q263" s="1"/>
      <c r="R263" s="1"/>
    </row>
    <row r="264" spans="1:18" ht="15.75" customHeight="1">
      <c r="A264" s="1"/>
      <c r="B264" s="1"/>
      <c r="C264" s="1"/>
      <c r="D264" s="1"/>
      <c r="E264" s="1"/>
      <c r="F264" s="1"/>
      <c r="G264" s="1"/>
      <c r="H264" s="1"/>
      <c r="I264" s="1"/>
      <c r="J264" s="1"/>
      <c r="L264" s="1"/>
      <c r="M264" s="1"/>
      <c r="N264" s="1"/>
      <c r="O264" s="1"/>
      <c r="P264" s="1"/>
      <c r="Q264" s="1"/>
      <c r="R264" s="1"/>
    </row>
    <row r="265" spans="1:18" ht="15.75" customHeight="1">
      <c r="A265" s="1"/>
      <c r="B265" s="1"/>
      <c r="C265" s="1"/>
      <c r="D265" s="1"/>
      <c r="E265" s="1"/>
      <c r="F265" s="1"/>
      <c r="G265" s="1"/>
      <c r="H265" s="1"/>
      <c r="I265" s="1"/>
      <c r="J265" s="1"/>
      <c r="L265" s="1"/>
      <c r="M265" s="1"/>
      <c r="N265" s="1"/>
      <c r="O265" s="1"/>
      <c r="P265" s="1"/>
      <c r="Q265" s="1"/>
      <c r="R265" s="1"/>
    </row>
    <row r="266" spans="1:18" ht="15.75" customHeight="1">
      <c r="A266" s="1"/>
      <c r="B266" s="1"/>
      <c r="C266" s="1"/>
      <c r="D266" s="1"/>
      <c r="E266" s="1"/>
      <c r="F266" s="1"/>
      <c r="G266" s="1"/>
      <c r="H266" s="1"/>
      <c r="I266" s="1"/>
      <c r="J266" s="1"/>
      <c r="L266" s="1"/>
      <c r="M266" s="1"/>
      <c r="N266" s="1"/>
      <c r="O266" s="1"/>
      <c r="P266" s="1"/>
      <c r="Q266" s="1"/>
      <c r="R266" s="1"/>
    </row>
    <row r="267" spans="1:18" ht="15.75" customHeight="1">
      <c r="A267" s="1"/>
      <c r="B267" s="1"/>
      <c r="C267" s="1"/>
      <c r="D267" s="1"/>
      <c r="E267" s="1"/>
      <c r="F267" s="1"/>
      <c r="G267" s="1"/>
      <c r="H267" s="1"/>
      <c r="I267" s="1"/>
      <c r="J267" s="1"/>
      <c r="L267" s="1"/>
      <c r="M267" s="1"/>
      <c r="N267" s="1"/>
      <c r="O267" s="1"/>
      <c r="P267" s="1"/>
      <c r="Q267" s="1"/>
      <c r="R267" s="1"/>
    </row>
    <row r="268" spans="1:18" ht="15.75" customHeight="1">
      <c r="A268" s="1"/>
      <c r="B268" s="1"/>
      <c r="C268" s="1"/>
      <c r="D268" s="1"/>
      <c r="E268" s="1"/>
      <c r="F268" s="1"/>
      <c r="G268" s="1"/>
      <c r="H268" s="1"/>
      <c r="I268" s="1"/>
      <c r="J268" s="1"/>
      <c r="L268" s="1"/>
      <c r="M268" s="1"/>
      <c r="N268" s="1"/>
      <c r="O268" s="1"/>
      <c r="P268" s="1"/>
      <c r="Q268" s="1"/>
      <c r="R268" s="1"/>
    </row>
    <row r="269" spans="1:18" ht="15.75" customHeight="1">
      <c r="A269" s="1"/>
      <c r="B269" s="1"/>
      <c r="C269" s="1"/>
      <c r="D269" s="1"/>
      <c r="E269" s="1"/>
      <c r="F269" s="1"/>
      <c r="G269" s="1"/>
      <c r="H269" s="1"/>
      <c r="I269" s="1"/>
      <c r="J269" s="1"/>
      <c r="L269" s="1"/>
      <c r="M269" s="1"/>
      <c r="N269" s="1"/>
      <c r="O269" s="1"/>
      <c r="P269" s="1"/>
      <c r="Q269" s="1"/>
      <c r="R269" s="1"/>
    </row>
    <row r="270" spans="1:18" ht="15.75" customHeight="1">
      <c r="A270" s="1"/>
      <c r="B270" s="1"/>
      <c r="C270" s="1"/>
      <c r="D270" s="1"/>
      <c r="E270" s="1"/>
      <c r="F270" s="1"/>
      <c r="G270" s="1"/>
      <c r="H270" s="1"/>
      <c r="I270" s="1"/>
      <c r="J270" s="1"/>
      <c r="L270" s="1"/>
      <c r="M270" s="1"/>
      <c r="N270" s="1"/>
      <c r="O270" s="1"/>
      <c r="P270" s="1"/>
      <c r="Q270" s="1"/>
      <c r="R270" s="1"/>
    </row>
    <row r="271" spans="1:18" ht="15.75" customHeight="1">
      <c r="A271" s="1"/>
      <c r="B271" s="1"/>
      <c r="C271" s="1"/>
      <c r="D271" s="1"/>
      <c r="E271" s="1"/>
      <c r="F271" s="1"/>
      <c r="G271" s="1"/>
      <c r="H271" s="1"/>
      <c r="I271" s="1"/>
      <c r="J271" s="1"/>
      <c r="L271" s="1"/>
      <c r="M271" s="1"/>
      <c r="N271" s="1"/>
      <c r="O271" s="1"/>
      <c r="P271" s="1"/>
      <c r="Q271" s="1"/>
      <c r="R271" s="1"/>
    </row>
    <row r="272" spans="1:18" ht="15.75" customHeight="1">
      <c r="A272" s="1"/>
      <c r="B272" s="1"/>
      <c r="C272" s="1"/>
      <c r="D272" s="1"/>
      <c r="E272" s="1"/>
      <c r="F272" s="1"/>
      <c r="G272" s="1"/>
      <c r="H272" s="1"/>
      <c r="I272" s="1"/>
      <c r="J272" s="1"/>
      <c r="L272" s="1"/>
      <c r="M272" s="1"/>
      <c r="N272" s="1"/>
      <c r="O272" s="1"/>
      <c r="P272" s="1"/>
      <c r="Q272" s="1"/>
      <c r="R272" s="1"/>
    </row>
    <row r="273" spans="1:18" ht="15.75" customHeight="1">
      <c r="A273" s="1"/>
      <c r="B273" s="1"/>
      <c r="C273" s="1"/>
      <c r="D273" s="1"/>
      <c r="E273" s="1"/>
      <c r="F273" s="1"/>
      <c r="G273" s="1"/>
      <c r="H273" s="1"/>
      <c r="I273" s="1"/>
      <c r="J273" s="1"/>
      <c r="L273" s="1"/>
      <c r="M273" s="1"/>
      <c r="N273" s="1"/>
      <c r="O273" s="1"/>
      <c r="P273" s="1"/>
      <c r="Q273" s="1"/>
      <c r="R273" s="1"/>
    </row>
    <row r="274" spans="1:18" ht="15.75" customHeight="1">
      <c r="A274" s="1"/>
      <c r="B274" s="1"/>
      <c r="C274" s="1"/>
      <c r="D274" s="1"/>
      <c r="E274" s="1"/>
      <c r="F274" s="1"/>
      <c r="G274" s="1"/>
      <c r="H274" s="1"/>
      <c r="I274" s="1"/>
      <c r="J274" s="1"/>
      <c r="L274" s="1"/>
      <c r="M274" s="1"/>
      <c r="N274" s="1"/>
      <c r="O274" s="1"/>
      <c r="P274" s="1"/>
      <c r="Q274" s="1"/>
      <c r="R274" s="1"/>
    </row>
    <row r="275" spans="1:18" ht="15.75" customHeight="1">
      <c r="A275" s="1"/>
      <c r="B275" s="1"/>
      <c r="C275" s="1"/>
      <c r="D275" s="1"/>
      <c r="E275" s="1"/>
      <c r="F275" s="1"/>
      <c r="G275" s="1"/>
      <c r="H275" s="1"/>
      <c r="I275" s="1"/>
      <c r="J275" s="1"/>
      <c r="L275" s="1"/>
      <c r="M275" s="1"/>
      <c r="N275" s="1"/>
      <c r="O275" s="1"/>
      <c r="P275" s="1"/>
      <c r="Q275" s="1"/>
      <c r="R275" s="1"/>
    </row>
    <row r="276" spans="1:18" ht="15.75" customHeight="1">
      <c r="A276" s="1"/>
      <c r="B276" s="1"/>
      <c r="C276" s="1"/>
      <c r="D276" s="1"/>
      <c r="E276" s="1"/>
      <c r="F276" s="1"/>
      <c r="G276" s="1"/>
      <c r="H276" s="1"/>
      <c r="I276" s="1"/>
      <c r="J276" s="1"/>
      <c r="L276" s="1"/>
      <c r="M276" s="1"/>
      <c r="N276" s="1"/>
      <c r="O276" s="1"/>
      <c r="P276" s="1"/>
      <c r="Q276" s="1"/>
      <c r="R276" s="1"/>
    </row>
    <row r="277" spans="1:18" ht="15.75" customHeight="1">
      <c r="A277" s="1"/>
      <c r="B277" s="1"/>
      <c r="C277" s="1"/>
      <c r="D277" s="1"/>
      <c r="E277" s="1"/>
      <c r="F277" s="1"/>
      <c r="G277" s="1"/>
      <c r="H277" s="1"/>
      <c r="I277" s="1"/>
      <c r="J277" s="1"/>
      <c r="L277" s="1"/>
      <c r="M277" s="1"/>
      <c r="N277" s="1"/>
      <c r="O277" s="1"/>
      <c r="P277" s="1"/>
      <c r="Q277" s="1"/>
      <c r="R277" s="1"/>
    </row>
    <row r="278" spans="1:18" ht="15.75" customHeight="1">
      <c r="A278" s="1"/>
      <c r="B278" s="1"/>
      <c r="C278" s="1"/>
      <c r="D278" s="1"/>
      <c r="E278" s="1"/>
      <c r="F278" s="1"/>
      <c r="G278" s="1"/>
      <c r="H278" s="1"/>
      <c r="I278" s="1"/>
      <c r="J278" s="1"/>
      <c r="L278" s="1"/>
      <c r="M278" s="1"/>
      <c r="N278" s="1"/>
      <c r="O278" s="1"/>
      <c r="P278" s="1"/>
      <c r="Q278" s="1"/>
      <c r="R278" s="1"/>
    </row>
    <row r="279" spans="1:18" ht="15.75" customHeight="1">
      <c r="A279" s="1"/>
      <c r="B279" s="1"/>
      <c r="C279" s="1"/>
      <c r="D279" s="1"/>
      <c r="E279" s="1"/>
      <c r="F279" s="1"/>
      <c r="G279" s="1"/>
      <c r="H279" s="1"/>
      <c r="I279" s="1"/>
      <c r="J279" s="1"/>
      <c r="L279" s="1"/>
      <c r="M279" s="1"/>
      <c r="N279" s="1"/>
      <c r="O279" s="1"/>
      <c r="P279" s="1"/>
      <c r="Q279" s="1"/>
      <c r="R279" s="1"/>
    </row>
    <row r="280" spans="1:18" ht="15.75" customHeight="1">
      <c r="A280" s="1"/>
      <c r="B280" s="1"/>
      <c r="C280" s="1"/>
      <c r="D280" s="1"/>
      <c r="E280" s="1"/>
      <c r="F280" s="1"/>
      <c r="G280" s="1"/>
      <c r="H280" s="1"/>
      <c r="I280" s="1"/>
      <c r="J280" s="1"/>
      <c r="L280" s="1"/>
      <c r="M280" s="1"/>
      <c r="N280" s="1"/>
      <c r="O280" s="1"/>
      <c r="P280" s="1"/>
      <c r="Q280" s="1"/>
      <c r="R280" s="1"/>
    </row>
    <row r="281" spans="1:18" ht="15.75" customHeight="1">
      <c r="A281" s="1"/>
      <c r="B281" s="1"/>
      <c r="C281" s="1"/>
      <c r="D281" s="1"/>
      <c r="E281" s="1"/>
      <c r="F281" s="1"/>
      <c r="G281" s="1"/>
      <c r="H281" s="1"/>
      <c r="I281" s="1"/>
      <c r="J281" s="1"/>
      <c r="L281" s="1"/>
      <c r="M281" s="1"/>
      <c r="N281" s="1"/>
      <c r="O281" s="1"/>
      <c r="P281" s="1"/>
      <c r="Q281" s="1"/>
      <c r="R281" s="1"/>
    </row>
    <row r="282" spans="1:18" ht="15.75" customHeight="1">
      <c r="A282" s="1"/>
      <c r="B282" s="1"/>
      <c r="C282" s="1"/>
      <c r="D282" s="1"/>
      <c r="E282" s="1"/>
      <c r="F282" s="1"/>
      <c r="G282" s="1"/>
      <c r="H282" s="1"/>
      <c r="I282" s="1"/>
      <c r="J282" s="1"/>
      <c r="L282" s="1"/>
      <c r="M282" s="1"/>
      <c r="N282" s="1"/>
      <c r="O282" s="1"/>
      <c r="P282" s="1"/>
      <c r="Q282" s="1"/>
      <c r="R282" s="1"/>
    </row>
    <row r="283" spans="1:18" ht="15.75" customHeight="1">
      <c r="A283" s="1"/>
      <c r="B283" s="1"/>
      <c r="C283" s="1"/>
      <c r="D283" s="1"/>
      <c r="E283" s="1"/>
      <c r="F283" s="1"/>
      <c r="G283" s="1"/>
      <c r="H283" s="1"/>
      <c r="I283" s="1"/>
      <c r="J283" s="1"/>
      <c r="L283" s="1"/>
      <c r="M283" s="1"/>
      <c r="N283" s="1"/>
      <c r="O283" s="1"/>
      <c r="P283" s="1"/>
      <c r="Q283" s="1"/>
      <c r="R283" s="1"/>
    </row>
    <row r="284" spans="1:18" ht="15.75" customHeight="1">
      <c r="A284" s="1"/>
      <c r="B284" s="1"/>
      <c r="C284" s="1"/>
      <c r="D284" s="1"/>
      <c r="E284" s="1"/>
      <c r="F284" s="1"/>
      <c r="G284" s="1"/>
      <c r="H284" s="1"/>
      <c r="I284" s="1"/>
      <c r="J284" s="1"/>
      <c r="L284" s="1"/>
      <c r="M284" s="1"/>
      <c r="N284" s="1"/>
      <c r="O284" s="1"/>
      <c r="P284" s="1"/>
      <c r="Q284" s="1"/>
      <c r="R284" s="1"/>
    </row>
    <row r="285" spans="1:18" ht="15.75" customHeight="1">
      <c r="A285" s="1"/>
      <c r="B285" s="1"/>
      <c r="C285" s="1"/>
      <c r="D285" s="1"/>
      <c r="E285" s="1"/>
      <c r="F285" s="1"/>
      <c r="G285" s="1"/>
      <c r="H285" s="1"/>
      <c r="I285" s="1"/>
      <c r="J285" s="1"/>
      <c r="L285" s="1"/>
      <c r="M285" s="1"/>
      <c r="N285" s="1"/>
      <c r="O285" s="1"/>
      <c r="P285" s="1"/>
      <c r="Q285" s="1"/>
      <c r="R285" s="1"/>
    </row>
    <row r="286" spans="1:18" ht="15.75" customHeight="1">
      <c r="A286" s="1"/>
      <c r="B286" s="1"/>
      <c r="C286" s="1"/>
      <c r="D286" s="1"/>
      <c r="E286" s="1"/>
      <c r="F286" s="1"/>
      <c r="G286" s="1"/>
      <c r="H286" s="1"/>
      <c r="I286" s="1"/>
      <c r="J286" s="1"/>
      <c r="L286" s="1"/>
      <c r="M286" s="1"/>
      <c r="N286" s="1"/>
      <c r="O286" s="1"/>
      <c r="P286" s="1"/>
      <c r="Q286" s="1"/>
      <c r="R286" s="1"/>
    </row>
    <row r="287" spans="1:18" ht="15.75" customHeight="1">
      <c r="A287" s="1"/>
      <c r="B287" s="1"/>
      <c r="C287" s="1"/>
      <c r="D287" s="1"/>
      <c r="E287" s="1"/>
      <c r="F287" s="1"/>
      <c r="G287" s="1"/>
      <c r="H287" s="1"/>
      <c r="I287" s="1"/>
      <c r="J287" s="1"/>
      <c r="L287" s="1"/>
      <c r="M287" s="1"/>
      <c r="N287" s="1"/>
      <c r="O287" s="1"/>
      <c r="P287" s="1"/>
      <c r="Q287" s="1"/>
      <c r="R287" s="1"/>
    </row>
    <row r="288" spans="1:18" ht="15.75" customHeight="1">
      <c r="A288" s="1"/>
      <c r="B288" s="1"/>
      <c r="C288" s="1"/>
      <c r="D288" s="1"/>
      <c r="E288" s="1"/>
      <c r="F288" s="1"/>
      <c r="G288" s="1"/>
      <c r="H288" s="1"/>
      <c r="I288" s="1"/>
      <c r="J288" s="1"/>
      <c r="L288" s="1"/>
      <c r="M288" s="1"/>
      <c r="N288" s="1"/>
      <c r="O288" s="1"/>
      <c r="P288" s="1"/>
      <c r="Q288" s="1"/>
      <c r="R288" s="1"/>
    </row>
    <row r="289" spans="1:18" ht="15.75" customHeight="1">
      <c r="A289" s="1"/>
      <c r="B289" s="1"/>
      <c r="C289" s="1"/>
      <c r="D289" s="1"/>
      <c r="E289" s="1"/>
      <c r="F289" s="1"/>
      <c r="G289" s="1"/>
      <c r="H289" s="1"/>
      <c r="I289" s="1"/>
      <c r="J289" s="1"/>
      <c r="L289" s="1"/>
      <c r="M289" s="1"/>
      <c r="N289" s="1"/>
      <c r="O289" s="1"/>
      <c r="P289" s="1"/>
      <c r="Q289" s="1"/>
      <c r="R289" s="1"/>
    </row>
    <row r="290" spans="1:18" ht="15.75" customHeight="1">
      <c r="A290" s="1"/>
      <c r="B290" s="1"/>
      <c r="C290" s="1"/>
      <c r="D290" s="1"/>
      <c r="E290" s="1"/>
      <c r="F290" s="1"/>
      <c r="G290" s="1"/>
      <c r="H290" s="1"/>
      <c r="I290" s="1"/>
      <c r="J290" s="1"/>
      <c r="L290" s="1"/>
      <c r="M290" s="1"/>
      <c r="N290" s="1"/>
      <c r="O290" s="1"/>
      <c r="P290" s="1"/>
      <c r="Q290" s="1"/>
      <c r="R290" s="1"/>
    </row>
    <row r="291" spans="1:18" ht="15.75" customHeight="1">
      <c r="A291" s="1"/>
      <c r="B291" s="1"/>
      <c r="C291" s="1"/>
      <c r="D291" s="1"/>
      <c r="E291" s="1"/>
      <c r="F291" s="1"/>
      <c r="G291" s="1"/>
      <c r="H291" s="1"/>
      <c r="I291" s="1"/>
      <c r="J291" s="1"/>
      <c r="L291" s="1"/>
      <c r="M291" s="1"/>
      <c r="N291" s="1"/>
      <c r="O291" s="1"/>
      <c r="P291" s="1"/>
      <c r="Q291" s="1"/>
      <c r="R291" s="1"/>
    </row>
    <row r="292" spans="1:18" ht="15.75" customHeight="1">
      <c r="A292" s="1"/>
      <c r="B292" s="1"/>
      <c r="C292" s="1"/>
      <c r="D292" s="1"/>
      <c r="E292" s="1"/>
      <c r="F292" s="1"/>
      <c r="G292" s="1"/>
      <c r="H292" s="1"/>
      <c r="I292" s="1"/>
      <c r="J292" s="1"/>
      <c r="L292" s="1"/>
      <c r="M292" s="1"/>
      <c r="N292" s="1"/>
      <c r="O292" s="1"/>
      <c r="P292" s="1"/>
      <c r="Q292" s="1"/>
      <c r="R292" s="1"/>
    </row>
    <row r="293" spans="1:18" ht="15.75" customHeight="1">
      <c r="A293" s="1"/>
      <c r="B293" s="1"/>
      <c r="C293" s="1"/>
      <c r="D293" s="1"/>
      <c r="E293" s="1"/>
      <c r="F293" s="1"/>
      <c r="G293" s="1"/>
      <c r="H293" s="1"/>
      <c r="I293" s="1"/>
      <c r="J293" s="1"/>
      <c r="L293" s="1"/>
      <c r="M293" s="1"/>
      <c r="N293" s="1"/>
      <c r="O293" s="1"/>
      <c r="P293" s="1"/>
      <c r="Q293" s="1"/>
      <c r="R293" s="1"/>
    </row>
    <row r="294" spans="1:18" ht="15.75" customHeight="1">
      <c r="A294" s="1"/>
      <c r="B294" s="1"/>
      <c r="C294" s="1"/>
      <c r="D294" s="1"/>
      <c r="E294" s="1"/>
      <c r="F294" s="1"/>
      <c r="G294" s="1"/>
      <c r="H294" s="1"/>
      <c r="I294" s="1"/>
      <c r="J294" s="1"/>
      <c r="L294" s="1"/>
      <c r="M294" s="1"/>
      <c r="N294" s="1"/>
      <c r="O294" s="1"/>
      <c r="P294" s="1"/>
      <c r="Q294" s="1"/>
      <c r="R294" s="1"/>
    </row>
    <row r="295" spans="1:18" ht="15.75" customHeight="1">
      <c r="A295" s="1"/>
      <c r="B295" s="1"/>
      <c r="C295" s="1"/>
      <c r="D295" s="1"/>
      <c r="E295" s="1"/>
      <c r="F295" s="1"/>
      <c r="G295" s="1"/>
      <c r="H295" s="1"/>
      <c r="I295" s="1"/>
      <c r="J295" s="1"/>
      <c r="L295" s="1"/>
      <c r="M295" s="1"/>
      <c r="N295" s="1"/>
      <c r="O295" s="1"/>
      <c r="P295" s="1"/>
      <c r="Q295" s="1"/>
      <c r="R295" s="1"/>
    </row>
    <row r="296" spans="1:18" ht="15.75" customHeight="1">
      <c r="A296" s="1"/>
      <c r="B296" s="1"/>
      <c r="C296" s="1"/>
      <c r="D296" s="1"/>
      <c r="E296" s="1"/>
      <c r="F296" s="1"/>
      <c r="G296" s="1"/>
      <c r="H296" s="1"/>
      <c r="I296" s="1"/>
      <c r="J296" s="1"/>
      <c r="L296" s="1"/>
      <c r="M296" s="1"/>
      <c r="N296" s="1"/>
      <c r="O296" s="1"/>
      <c r="P296" s="1"/>
      <c r="Q296" s="1"/>
      <c r="R296" s="1"/>
    </row>
    <row r="297" spans="1:18" ht="15.75" customHeight="1">
      <c r="A297" s="1"/>
      <c r="B297" s="1"/>
      <c r="C297" s="1"/>
      <c r="D297" s="1"/>
      <c r="E297" s="1"/>
      <c r="F297" s="1"/>
      <c r="G297" s="1"/>
      <c r="H297" s="1"/>
      <c r="I297" s="1"/>
      <c r="J297" s="1"/>
      <c r="L297" s="1"/>
      <c r="M297" s="1"/>
      <c r="N297" s="1"/>
      <c r="O297" s="1"/>
      <c r="P297" s="1"/>
      <c r="Q297" s="1"/>
      <c r="R297" s="1"/>
    </row>
    <row r="298" spans="1:18" ht="15.75" customHeight="1">
      <c r="A298" s="1"/>
      <c r="B298" s="1"/>
      <c r="C298" s="1"/>
      <c r="D298" s="1"/>
      <c r="E298" s="1"/>
      <c r="F298" s="1"/>
      <c r="G298" s="1"/>
      <c r="H298" s="1"/>
      <c r="I298" s="1"/>
      <c r="J298" s="1"/>
      <c r="L298" s="1"/>
      <c r="M298" s="1"/>
      <c r="N298" s="1"/>
      <c r="O298" s="1"/>
      <c r="P298" s="1"/>
      <c r="Q298" s="1"/>
      <c r="R298" s="1"/>
    </row>
    <row r="299" spans="1:18" ht="15.75" customHeight="1">
      <c r="A299" s="1"/>
      <c r="B299" s="1"/>
      <c r="C299" s="1"/>
      <c r="D299" s="1"/>
      <c r="E299" s="1"/>
      <c r="F299" s="1"/>
      <c r="G299" s="1"/>
      <c r="H299" s="1"/>
      <c r="I299" s="1"/>
      <c r="J299" s="1"/>
      <c r="L299" s="1"/>
      <c r="M299" s="1"/>
      <c r="N299" s="1"/>
      <c r="O299" s="1"/>
      <c r="P299" s="1"/>
      <c r="Q299" s="1"/>
      <c r="R299" s="1"/>
    </row>
    <row r="300" spans="1:18" ht="15.75" customHeight="1">
      <c r="A300" s="1"/>
      <c r="B300" s="1"/>
      <c r="C300" s="1"/>
      <c r="D300" s="1"/>
      <c r="E300" s="1"/>
      <c r="F300" s="1"/>
      <c r="G300" s="1"/>
      <c r="H300" s="1"/>
      <c r="I300" s="1"/>
      <c r="J300" s="1"/>
      <c r="L300" s="1"/>
      <c r="M300" s="1"/>
      <c r="N300" s="1"/>
      <c r="O300" s="1"/>
      <c r="P300" s="1"/>
      <c r="Q300" s="1"/>
      <c r="R300" s="1"/>
    </row>
    <row r="301" spans="1:18" ht="15.75" customHeight="1">
      <c r="A301" s="1"/>
      <c r="B301" s="1"/>
      <c r="C301" s="1"/>
      <c r="D301" s="1"/>
      <c r="E301" s="1"/>
      <c r="F301" s="1"/>
      <c r="G301" s="1"/>
      <c r="H301" s="1"/>
      <c r="I301" s="1"/>
      <c r="J301" s="1"/>
      <c r="L301" s="1"/>
      <c r="M301" s="1"/>
      <c r="N301" s="1"/>
      <c r="O301" s="1"/>
      <c r="P301" s="1"/>
      <c r="Q301" s="1"/>
      <c r="R301" s="1"/>
    </row>
    <row r="302" spans="1:18" ht="15.75" customHeight="1">
      <c r="A302" s="1"/>
      <c r="B302" s="1"/>
      <c r="C302" s="1"/>
      <c r="D302" s="1"/>
      <c r="E302" s="1"/>
      <c r="F302" s="1"/>
      <c r="G302" s="1"/>
      <c r="H302" s="1"/>
      <c r="I302" s="1"/>
      <c r="J302" s="1"/>
      <c r="L302" s="1"/>
      <c r="M302" s="1"/>
      <c r="N302" s="1"/>
      <c r="O302" s="1"/>
      <c r="P302" s="1"/>
      <c r="Q302" s="1"/>
      <c r="R302" s="1"/>
    </row>
    <row r="303" spans="1:18" ht="15.75" customHeight="1">
      <c r="A303" s="1"/>
      <c r="B303" s="1"/>
      <c r="C303" s="1"/>
      <c r="D303" s="1"/>
      <c r="E303" s="1"/>
      <c r="F303" s="1"/>
      <c r="G303" s="1"/>
      <c r="H303" s="1"/>
      <c r="I303" s="1"/>
      <c r="J303" s="1"/>
      <c r="L303" s="1"/>
      <c r="M303" s="1"/>
      <c r="N303" s="1"/>
      <c r="O303" s="1"/>
      <c r="P303" s="1"/>
      <c r="Q303" s="1"/>
      <c r="R303" s="1"/>
    </row>
    <row r="304" spans="1:18" ht="15.75" customHeight="1">
      <c r="A304" s="1"/>
      <c r="B304" s="1"/>
      <c r="C304" s="1"/>
      <c r="D304" s="1"/>
      <c r="E304" s="1"/>
      <c r="F304" s="1"/>
      <c r="G304" s="1"/>
      <c r="H304" s="1"/>
      <c r="I304" s="1"/>
      <c r="J304" s="1"/>
      <c r="L304" s="1"/>
      <c r="M304" s="1"/>
      <c r="N304" s="1"/>
      <c r="O304" s="1"/>
      <c r="P304" s="1"/>
      <c r="Q304" s="1"/>
      <c r="R304" s="1"/>
    </row>
    <row r="305" spans="1:18" ht="15.75" customHeight="1">
      <c r="A305" s="1"/>
      <c r="B305" s="1"/>
      <c r="C305" s="1"/>
      <c r="D305" s="1"/>
      <c r="E305" s="1"/>
      <c r="F305" s="1"/>
      <c r="G305" s="1"/>
      <c r="H305" s="1"/>
      <c r="I305" s="1"/>
      <c r="J305" s="1"/>
      <c r="L305" s="1"/>
      <c r="M305" s="1"/>
      <c r="N305" s="1"/>
      <c r="O305" s="1"/>
      <c r="P305" s="1"/>
      <c r="Q305" s="1"/>
      <c r="R305" s="1"/>
    </row>
    <row r="306" spans="1:18" ht="15.75" customHeight="1">
      <c r="A306" s="1"/>
      <c r="B306" s="1"/>
      <c r="C306" s="1"/>
      <c r="D306" s="1"/>
      <c r="E306" s="1"/>
      <c r="F306" s="1"/>
      <c r="G306" s="1"/>
      <c r="H306" s="1"/>
      <c r="I306" s="1"/>
      <c r="J306" s="1"/>
      <c r="L306" s="1"/>
      <c r="M306" s="1"/>
      <c r="N306" s="1"/>
      <c r="O306" s="1"/>
      <c r="P306" s="1"/>
      <c r="Q306" s="1"/>
      <c r="R306" s="1"/>
    </row>
    <row r="307" spans="1:18" ht="15.75" customHeight="1">
      <c r="A307" s="1"/>
      <c r="B307" s="1"/>
      <c r="C307" s="1"/>
      <c r="D307" s="1"/>
      <c r="E307" s="1"/>
      <c r="F307" s="1"/>
      <c r="G307" s="1"/>
      <c r="H307" s="1"/>
      <c r="I307" s="1"/>
      <c r="J307" s="1"/>
      <c r="L307" s="1"/>
      <c r="M307" s="1"/>
      <c r="N307" s="1"/>
      <c r="O307" s="1"/>
      <c r="P307" s="1"/>
      <c r="Q307" s="1"/>
      <c r="R307" s="1"/>
    </row>
    <row r="308" spans="1:18" ht="15.75" customHeight="1">
      <c r="A308" s="1"/>
      <c r="B308" s="1"/>
      <c r="C308" s="1"/>
      <c r="D308" s="1"/>
      <c r="E308" s="1"/>
      <c r="F308" s="1"/>
      <c r="G308" s="1"/>
      <c r="H308" s="1"/>
      <c r="I308" s="1"/>
      <c r="J308" s="1"/>
      <c r="L308" s="1"/>
      <c r="M308" s="1"/>
      <c r="N308" s="1"/>
      <c r="O308" s="1"/>
      <c r="P308" s="1"/>
      <c r="Q308" s="1"/>
      <c r="R308" s="1"/>
    </row>
    <row r="309" spans="1:18" ht="15.75" customHeight="1">
      <c r="A309" s="1"/>
      <c r="B309" s="1"/>
      <c r="C309" s="1"/>
      <c r="D309" s="1"/>
      <c r="E309" s="1"/>
      <c r="F309" s="1"/>
      <c r="G309" s="1"/>
      <c r="H309" s="1"/>
      <c r="I309" s="1"/>
      <c r="J309" s="1"/>
      <c r="L309" s="1"/>
      <c r="M309" s="1"/>
      <c r="N309" s="1"/>
      <c r="O309" s="1"/>
      <c r="P309" s="1"/>
      <c r="Q309" s="1"/>
      <c r="R309" s="1"/>
    </row>
    <row r="310" spans="1:18" ht="15.75" customHeight="1">
      <c r="A310" s="1"/>
      <c r="B310" s="1"/>
      <c r="C310" s="1"/>
      <c r="D310" s="1"/>
      <c r="E310" s="1"/>
      <c r="F310" s="1"/>
      <c r="G310" s="1"/>
      <c r="H310" s="1"/>
      <c r="I310" s="1"/>
      <c r="J310" s="1"/>
      <c r="L310" s="1"/>
      <c r="M310" s="1"/>
      <c r="N310" s="1"/>
      <c r="O310" s="1"/>
      <c r="P310" s="1"/>
      <c r="Q310" s="1"/>
      <c r="R310" s="1"/>
    </row>
    <row r="311" spans="1:18" ht="15.75" customHeight="1">
      <c r="A311" s="1"/>
      <c r="B311" s="1"/>
      <c r="C311" s="1"/>
      <c r="D311" s="1"/>
      <c r="E311" s="1"/>
      <c r="F311" s="1"/>
      <c r="G311" s="1"/>
      <c r="H311" s="1"/>
      <c r="I311" s="1"/>
      <c r="J311" s="1"/>
      <c r="L311" s="1"/>
      <c r="M311" s="1"/>
      <c r="N311" s="1"/>
      <c r="O311" s="1"/>
      <c r="P311" s="1"/>
      <c r="Q311" s="1"/>
      <c r="R311" s="1"/>
    </row>
    <row r="312" spans="1:18" ht="15.75" customHeight="1">
      <c r="A312" s="1"/>
      <c r="B312" s="1"/>
      <c r="C312" s="1"/>
      <c r="D312" s="1"/>
      <c r="E312" s="1"/>
      <c r="F312" s="1"/>
      <c r="G312" s="1"/>
      <c r="H312" s="1"/>
      <c r="I312" s="1"/>
      <c r="J312" s="1"/>
      <c r="L312" s="1"/>
      <c r="M312" s="1"/>
      <c r="N312" s="1"/>
      <c r="O312" s="1"/>
      <c r="P312" s="1"/>
      <c r="Q312" s="1"/>
      <c r="R312" s="1"/>
    </row>
    <row r="313" spans="1:18" ht="15.75" customHeight="1">
      <c r="A313" s="1"/>
      <c r="B313" s="1"/>
      <c r="C313" s="1"/>
      <c r="D313" s="1"/>
      <c r="E313" s="1"/>
      <c r="F313" s="1"/>
      <c r="G313" s="1"/>
      <c r="H313" s="1"/>
      <c r="I313" s="1"/>
      <c r="J313" s="1"/>
      <c r="L313" s="1"/>
      <c r="M313" s="1"/>
      <c r="N313" s="1"/>
      <c r="O313" s="1"/>
      <c r="P313" s="1"/>
      <c r="Q313" s="1"/>
      <c r="R313" s="1"/>
    </row>
    <row r="314" spans="1:18" ht="15.75" customHeight="1">
      <c r="A314" s="1"/>
      <c r="B314" s="1"/>
      <c r="C314" s="1"/>
      <c r="D314" s="1"/>
      <c r="E314" s="1"/>
      <c r="F314" s="1"/>
      <c r="G314" s="1"/>
      <c r="H314" s="1"/>
      <c r="I314" s="1"/>
      <c r="J314" s="1"/>
      <c r="L314" s="1"/>
      <c r="M314" s="1"/>
      <c r="N314" s="1"/>
      <c r="O314" s="1"/>
      <c r="P314" s="1"/>
      <c r="Q314" s="1"/>
      <c r="R314" s="1"/>
    </row>
    <row r="315" spans="1:18" ht="15.75" customHeight="1">
      <c r="A315" s="1"/>
      <c r="B315" s="1"/>
      <c r="C315" s="1"/>
      <c r="D315" s="1"/>
      <c r="E315" s="1"/>
      <c r="F315" s="1"/>
      <c r="G315" s="1"/>
      <c r="H315" s="1"/>
      <c r="I315" s="1"/>
      <c r="J315" s="1"/>
      <c r="L315" s="1"/>
      <c r="M315" s="1"/>
      <c r="N315" s="1"/>
      <c r="O315" s="1"/>
      <c r="P315" s="1"/>
      <c r="Q315" s="1"/>
      <c r="R315" s="1"/>
    </row>
    <row r="316" spans="1:18" ht="15.75" customHeight="1">
      <c r="A316" s="1"/>
      <c r="B316" s="1"/>
      <c r="C316" s="1"/>
      <c r="D316" s="1"/>
      <c r="E316" s="1"/>
      <c r="F316" s="1"/>
      <c r="G316" s="1"/>
      <c r="H316" s="1"/>
      <c r="I316" s="1"/>
      <c r="J316" s="1"/>
      <c r="L316" s="1"/>
      <c r="M316" s="1"/>
      <c r="N316" s="1"/>
      <c r="O316" s="1"/>
      <c r="P316" s="1"/>
      <c r="Q316" s="1"/>
      <c r="R316" s="1"/>
    </row>
    <row r="317" spans="1:18" ht="15.75" customHeight="1">
      <c r="A317" s="1"/>
      <c r="B317" s="1"/>
      <c r="C317" s="1"/>
      <c r="D317" s="1"/>
      <c r="E317" s="1"/>
      <c r="F317" s="1"/>
      <c r="G317" s="1"/>
      <c r="H317" s="1"/>
      <c r="I317" s="1"/>
      <c r="J317" s="1"/>
      <c r="L317" s="1"/>
      <c r="M317" s="1"/>
      <c r="N317" s="1"/>
      <c r="O317" s="1"/>
      <c r="P317" s="1"/>
      <c r="Q317" s="1"/>
      <c r="R317" s="1"/>
    </row>
    <row r="318" spans="1:18" ht="15.75" customHeight="1">
      <c r="A318" s="1"/>
      <c r="B318" s="1"/>
      <c r="C318" s="1"/>
      <c r="D318" s="1"/>
      <c r="E318" s="1"/>
      <c r="F318" s="1"/>
      <c r="G318" s="1"/>
      <c r="H318" s="1"/>
      <c r="I318" s="1"/>
      <c r="J318" s="1"/>
      <c r="L318" s="1"/>
      <c r="M318" s="1"/>
      <c r="N318" s="1"/>
      <c r="O318" s="1"/>
      <c r="P318" s="1"/>
      <c r="Q318" s="1"/>
      <c r="R318" s="1"/>
    </row>
    <row r="319" spans="1:18" ht="15.75" customHeight="1">
      <c r="A319" s="1"/>
      <c r="B319" s="1"/>
      <c r="C319" s="1"/>
      <c r="D319" s="1"/>
      <c r="E319" s="1"/>
      <c r="F319" s="1"/>
      <c r="G319" s="1"/>
      <c r="H319" s="1"/>
      <c r="I319" s="1"/>
      <c r="J319" s="1"/>
      <c r="L319" s="1"/>
      <c r="M319" s="1"/>
      <c r="N319" s="1"/>
      <c r="O319" s="1"/>
      <c r="P319" s="1"/>
      <c r="Q319" s="1"/>
      <c r="R319" s="1"/>
    </row>
    <row r="320" spans="1:18" ht="15.75" customHeight="1">
      <c r="A320" s="1"/>
      <c r="B320" s="1"/>
      <c r="C320" s="1"/>
      <c r="D320" s="1"/>
      <c r="E320" s="1"/>
      <c r="F320" s="1"/>
      <c r="G320" s="1"/>
      <c r="H320" s="1"/>
      <c r="I320" s="1"/>
      <c r="J320" s="1"/>
      <c r="L320" s="1"/>
      <c r="M320" s="1"/>
      <c r="N320" s="1"/>
      <c r="O320" s="1"/>
      <c r="P320" s="1"/>
      <c r="Q320" s="1"/>
      <c r="R320" s="1"/>
    </row>
    <row r="321" spans="1:18" ht="15.75" customHeight="1">
      <c r="A321" s="1"/>
      <c r="B321" s="1"/>
      <c r="C321" s="1"/>
      <c r="D321" s="1"/>
      <c r="E321" s="1"/>
      <c r="F321" s="1"/>
      <c r="G321" s="1"/>
      <c r="H321" s="1"/>
      <c r="I321" s="1"/>
      <c r="J321" s="1"/>
      <c r="L321" s="1"/>
      <c r="M321" s="1"/>
      <c r="N321" s="1"/>
      <c r="O321" s="1"/>
      <c r="P321" s="1"/>
      <c r="Q321" s="1"/>
      <c r="R321" s="1"/>
    </row>
    <row r="322" spans="1:18" ht="15.75" customHeight="1">
      <c r="A322" s="1"/>
      <c r="B322" s="1"/>
      <c r="C322" s="1"/>
      <c r="D322" s="1"/>
      <c r="E322" s="1"/>
      <c r="F322" s="1"/>
      <c r="G322" s="1"/>
      <c r="H322" s="1"/>
      <c r="I322" s="1"/>
      <c r="J322" s="1"/>
      <c r="L322" s="1"/>
      <c r="M322" s="1"/>
      <c r="N322" s="1"/>
      <c r="O322" s="1"/>
      <c r="P322" s="1"/>
      <c r="Q322" s="1"/>
      <c r="R322" s="1"/>
    </row>
    <row r="323" spans="1:18" ht="15.75" customHeight="1">
      <c r="A323" s="1"/>
      <c r="B323" s="1"/>
      <c r="C323" s="1"/>
      <c r="D323" s="1"/>
      <c r="E323" s="1"/>
      <c r="F323" s="1"/>
      <c r="G323" s="1"/>
      <c r="H323" s="1"/>
      <c r="I323" s="1"/>
      <c r="J323" s="1"/>
      <c r="L323" s="1"/>
      <c r="M323" s="1"/>
      <c r="N323" s="1"/>
      <c r="O323" s="1"/>
      <c r="P323" s="1"/>
      <c r="Q323" s="1"/>
      <c r="R323" s="1"/>
    </row>
    <row r="324" spans="1:18" ht="15.75" customHeight="1">
      <c r="A324" s="1"/>
      <c r="B324" s="1"/>
      <c r="C324" s="1"/>
      <c r="D324" s="1"/>
      <c r="E324" s="1"/>
      <c r="F324" s="1"/>
      <c r="G324" s="1"/>
      <c r="H324" s="1"/>
      <c r="I324" s="1"/>
      <c r="J324" s="1"/>
      <c r="L324" s="1"/>
      <c r="M324" s="1"/>
      <c r="N324" s="1"/>
      <c r="O324" s="1"/>
      <c r="P324" s="1"/>
      <c r="Q324" s="1"/>
      <c r="R324" s="1"/>
    </row>
    <row r="325" spans="1:18" ht="15.75" customHeight="1">
      <c r="A325" s="1"/>
      <c r="B325" s="1"/>
      <c r="C325" s="1"/>
      <c r="D325" s="1"/>
      <c r="E325" s="1"/>
      <c r="F325" s="1"/>
      <c r="G325" s="1"/>
      <c r="H325" s="1"/>
      <c r="I325" s="1"/>
      <c r="J325" s="1"/>
      <c r="L325" s="1"/>
      <c r="M325" s="1"/>
      <c r="N325" s="1"/>
      <c r="O325" s="1"/>
      <c r="P325" s="1"/>
      <c r="Q325" s="1"/>
      <c r="R325" s="1"/>
    </row>
    <row r="326" spans="1:18" ht="15.75" customHeight="1">
      <c r="A326" s="1"/>
      <c r="B326" s="1"/>
      <c r="C326" s="1"/>
      <c r="D326" s="1"/>
      <c r="E326" s="1"/>
      <c r="F326" s="1"/>
      <c r="G326" s="1"/>
      <c r="H326" s="1"/>
      <c r="I326" s="1"/>
      <c r="J326" s="1"/>
      <c r="L326" s="1"/>
      <c r="M326" s="1"/>
      <c r="N326" s="1"/>
      <c r="O326" s="1"/>
      <c r="P326" s="1"/>
      <c r="Q326" s="1"/>
      <c r="R326" s="1"/>
    </row>
    <row r="327" spans="1:18" ht="15.75" customHeight="1">
      <c r="A327" s="1"/>
      <c r="B327" s="1"/>
      <c r="C327" s="1"/>
      <c r="D327" s="1"/>
      <c r="E327" s="1"/>
      <c r="F327" s="1"/>
      <c r="G327" s="1"/>
      <c r="H327" s="1"/>
      <c r="I327" s="1"/>
      <c r="J327" s="1"/>
      <c r="L327" s="1"/>
      <c r="M327" s="1"/>
      <c r="N327" s="1"/>
      <c r="O327" s="1"/>
      <c r="P327" s="1"/>
      <c r="Q327" s="1"/>
      <c r="R327" s="1"/>
    </row>
    <row r="328" spans="1:18" ht="15.75" customHeight="1">
      <c r="A328" s="1"/>
      <c r="B328" s="1"/>
      <c r="C328" s="1"/>
      <c r="D328" s="1"/>
      <c r="E328" s="1"/>
      <c r="F328" s="1"/>
      <c r="G328" s="1"/>
      <c r="H328" s="1"/>
      <c r="I328" s="1"/>
      <c r="J328" s="1"/>
      <c r="L328" s="1"/>
      <c r="M328" s="1"/>
      <c r="N328" s="1"/>
      <c r="O328" s="1"/>
      <c r="P328" s="1"/>
      <c r="Q328" s="1"/>
      <c r="R328" s="1"/>
    </row>
    <row r="329" spans="1:18" ht="15.75" customHeight="1">
      <c r="A329" s="1"/>
      <c r="B329" s="1"/>
      <c r="C329" s="1"/>
      <c r="D329" s="1"/>
      <c r="E329" s="1"/>
      <c r="F329" s="1"/>
      <c r="G329" s="1"/>
      <c r="H329" s="1"/>
      <c r="I329" s="1"/>
      <c r="J329" s="1"/>
      <c r="L329" s="1"/>
      <c r="M329" s="1"/>
      <c r="N329" s="1"/>
      <c r="O329" s="1"/>
      <c r="P329" s="1"/>
      <c r="Q329" s="1"/>
      <c r="R329" s="1"/>
    </row>
    <row r="330" spans="1:18" ht="15.75" customHeight="1">
      <c r="A330" s="1"/>
      <c r="B330" s="1"/>
      <c r="C330" s="1"/>
      <c r="D330" s="1"/>
      <c r="E330" s="1"/>
      <c r="F330" s="1"/>
      <c r="G330" s="1"/>
      <c r="H330" s="1"/>
      <c r="I330" s="1"/>
      <c r="J330" s="1"/>
      <c r="L330" s="1"/>
      <c r="M330" s="1"/>
      <c r="N330" s="1"/>
      <c r="O330" s="1"/>
      <c r="P330" s="1"/>
      <c r="Q330" s="1"/>
      <c r="R330" s="1"/>
    </row>
    <row r="331" spans="1:18" ht="15.75" customHeight="1">
      <c r="A331" s="1"/>
      <c r="B331" s="1"/>
      <c r="C331" s="1"/>
      <c r="D331" s="1"/>
      <c r="E331" s="1"/>
      <c r="F331" s="1"/>
      <c r="G331" s="1"/>
      <c r="H331" s="1"/>
      <c r="I331" s="1"/>
      <c r="J331" s="1"/>
      <c r="L331" s="1"/>
      <c r="M331" s="1"/>
      <c r="N331" s="1"/>
      <c r="O331" s="1"/>
      <c r="P331" s="1"/>
      <c r="Q331" s="1"/>
      <c r="R331" s="1"/>
    </row>
    <row r="332" spans="1:18" ht="15.75" customHeight="1">
      <c r="A332" s="1"/>
      <c r="B332" s="1"/>
      <c r="C332" s="1"/>
      <c r="D332" s="1"/>
      <c r="E332" s="1"/>
      <c r="F332" s="1"/>
      <c r="G332" s="1"/>
      <c r="H332" s="1"/>
      <c r="I332" s="1"/>
      <c r="J332" s="1"/>
      <c r="L332" s="1"/>
      <c r="M332" s="1"/>
      <c r="N332" s="1"/>
      <c r="O332" s="1"/>
      <c r="P332" s="1"/>
      <c r="Q332" s="1"/>
      <c r="R332" s="1"/>
    </row>
    <row r="333" spans="1:18" ht="15.75" customHeight="1">
      <c r="A333" s="1"/>
      <c r="B333" s="1"/>
      <c r="C333" s="1"/>
      <c r="D333" s="1"/>
      <c r="E333" s="1"/>
      <c r="F333" s="1"/>
      <c r="G333" s="1"/>
      <c r="H333" s="1"/>
      <c r="I333" s="1"/>
      <c r="J333" s="1"/>
      <c r="L333" s="1"/>
      <c r="M333" s="1"/>
      <c r="N333" s="1"/>
      <c r="O333" s="1"/>
      <c r="P333" s="1"/>
      <c r="Q333" s="1"/>
      <c r="R333" s="1"/>
    </row>
    <row r="334" spans="1:18" ht="15.75" customHeight="1">
      <c r="A334" s="1"/>
      <c r="B334" s="1"/>
      <c r="C334" s="1"/>
      <c r="D334" s="1"/>
      <c r="E334" s="1"/>
      <c r="F334" s="1"/>
      <c r="G334" s="1"/>
      <c r="H334" s="1"/>
      <c r="I334" s="1"/>
      <c r="J334" s="1"/>
      <c r="L334" s="1"/>
      <c r="M334" s="1"/>
      <c r="N334" s="1"/>
      <c r="O334" s="1"/>
      <c r="P334" s="1"/>
      <c r="Q334" s="1"/>
      <c r="R334" s="1"/>
    </row>
    <row r="335" spans="1:18" ht="15.75" customHeight="1">
      <c r="A335" s="1"/>
      <c r="B335" s="1"/>
      <c r="C335" s="1"/>
      <c r="D335" s="1"/>
      <c r="E335" s="1"/>
      <c r="F335" s="1"/>
      <c r="G335" s="1"/>
      <c r="H335" s="1"/>
      <c r="I335" s="1"/>
      <c r="J335" s="1"/>
      <c r="L335" s="1"/>
      <c r="M335" s="1"/>
      <c r="N335" s="1"/>
      <c r="O335" s="1"/>
      <c r="P335" s="1"/>
      <c r="Q335" s="1"/>
      <c r="R335" s="1"/>
    </row>
    <row r="336" spans="1:18" ht="15.75" customHeight="1">
      <c r="A336" s="1"/>
      <c r="B336" s="1"/>
      <c r="C336" s="1"/>
      <c r="D336" s="1"/>
      <c r="E336" s="1"/>
      <c r="F336" s="1"/>
      <c r="G336" s="1"/>
      <c r="H336" s="1"/>
      <c r="I336" s="1"/>
      <c r="J336" s="1"/>
      <c r="L336" s="1"/>
      <c r="M336" s="1"/>
      <c r="N336" s="1"/>
      <c r="O336" s="1"/>
      <c r="P336" s="1"/>
      <c r="Q336" s="1"/>
      <c r="R336" s="1"/>
    </row>
    <row r="337" spans="1:18" ht="15.75" customHeight="1">
      <c r="A337" s="1"/>
      <c r="B337" s="1"/>
      <c r="C337" s="1"/>
      <c r="D337" s="1"/>
      <c r="E337" s="1"/>
      <c r="F337" s="1"/>
      <c r="G337" s="1"/>
      <c r="H337" s="1"/>
      <c r="I337" s="1"/>
      <c r="J337" s="1"/>
      <c r="L337" s="1"/>
      <c r="M337" s="1"/>
      <c r="N337" s="1"/>
      <c r="O337" s="1"/>
      <c r="P337" s="1"/>
      <c r="Q337" s="1"/>
      <c r="R337" s="1"/>
    </row>
    <row r="338" spans="1:18" ht="15.75" customHeight="1">
      <c r="A338" s="1"/>
      <c r="B338" s="1"/>
      <c r="C338" s="1"/>
      <c r="D338" s="1"/>
      <c r="E338" s="1"/>
      <c r="F338" s="1"/>
      <c r="G338" s="1"/>
      <c r="H338" s="1"/>
      <c r="I338" s="1"/>
      <c r="J338" s="1"/>
      <c r="L338" s="1"/>
      <c r="M338" s="1"/>
      <c r="N338" s="1"/>
      <c r="O338" s="1"/>
      <c r="P338" s="1"/>
      <c r="Q338" s="1"/>
      <c r="R338" s="1"/>
    </row>
    <row r="339" spans="1:18" ht="15.75" customHeight="1">
      <c r="A339" s="1"/>
      <c r="B339" s="1"/>
      <c r="C339" s="1"/>
      <c r="D339" s="1"/>
      <c r="E339" s="1"/>
      <c r="F339" s="1"/>
      <c r="G339" s="1"/>
      <c r="H339" s="1"/>
      <c r="I339" s="1"/>
      <c r="J339" s="1"/>
      <c r="L339" s="1"/>
      <c r="M339" s="1"/>
      <c r="N339" s="1"/>
      <c r="O339" s="1"/>
      <c r="P339" s="1"/>
      <c r="Q339" s="1"/>
      <c r="R339" s="1"/>
    </row>
    <row r="340" spans="1:18" ht="15.75" customHeight="1">
      <c r="A340" s="1"/>
      <c r="B340" s="1"/>
      <c r="C340" s="1"/>
      <c r="D340" s="1"/>
      <c r="E340" s="1"/>
      <c r="F340" s="1"/>
      <c r="G340" s="1"/>
      <c r="H340" s="1"/>
      <c r="I340" s="1"/>
      <c r="J340" s="1"/>
      <c r="L340" s="1"/>
      <c r="M340" s="1"/>
      <c r="N340" s="1"/>
      <c r="O340" s="1"/>
      <c r="P340" s="1"/>
      <c r="Q340" s="1"/>
      <c r="R340" s="1"/>
    </row>
    <row r="341" spans="1:18" ht="15.75" customHeight="1">
      <c r="A341" s="1"/>
      <c r="B341" s="1"/>
      <c r="C341" s="1"/>
      <c r="D341" s="1"/>
      <c r="E341" s="1"/>
      <c r="F341" s="1"/>
      <c r="G341" s="1"/>
      <c r="H341" s="1"/>
      <c r="I341" s="1"/>
      <c r="J341" s="1"/>
      <c r="L341" s="1"/>
      <c r="M341" s="1"/>
      <c r="N341" s="1"/>
      <c r="O341" s="1"/>
      <c r="P341" s="1"/>
      <c r="Q341" s="1"/>
      <c r="R341" s="1"/>
    </row>
    <row r="342" spans="1:18" ht="15.75" customHeight="1">
      <c r="A342" s="1"/>
      <c r="B342" s="1"/>
      <c r="C342" s="1"/>
      <c r="D342" s="1"/>
      <c r="E342" s="1"/>
      <c r="F342" s="1"/>
      <c r="G342" s="1"/>
      <c r="H342" s="1"/>
      <c r="I342" s="1"/>
      <c r="J342" s="1"/>
      <c r="L342" s="1"/>
      <c r="M342" s="1"/>
      <c r="N342" s="1"/>
      <c r="O342" s="1"/>
      <c r="P342" s="1"/>
      <c r="Q342" s="1"/>
      <c r="R342" s="1"/>
    </row>
    <row r="343" spans="1:18" ht="15.75" customHeight="1">
      <c r="A343" s="1"/>
      <c r="B343" s="1"/>
      <c r="C343" s="1"/>
      <c r="D343" s="1"/>
      <c r="E343" s="1"/>
      <c r="F343" s="1"/>
      <c r="G343" s="1"/>
      <c r="H343" s="1"/>
      <c r="I343" s="1"/>
      <c r="J343" s="1"/>
      <c r="L343" s="1"/>
      <c r="M343" s="1"/>
      <c r="N343" s="1"/>
      <c r="O343" s="1"/>
      <c r="P343" s="1"/>
      <c r="Q343" s="1"/>
      <c r="R343" s="1"/>
    </row>
    <row r="344" spans="1:18" ht="15.75" customHeight="1">
      <c r="A344" s="1"/>
      <c r="B344" s="1"/>
      <c r="C344" s="1"/>
      <c r="D344" s="1"/>
      <c r="E344" s="1"/>
      <c r="F344" s="1"/>
      <c r="G344" s="1"/>
      <c r="H344" s="1"/>
      <c r="I344" s="1"/>
      <c r="J344" s="1"/>
      <c r="L344" s="1"/>
      <c r="M344" s="1"/>
      <c r="N344" s="1"/>
      <c r="O344" s="1"/>
      <c r="P344" s="1"/>
      <c r="Q344" s="1"/>
      <c r="R344" s="1"/>
    </row>
    <row r="345" spans="1:18" ht="15.75" customHeight="1">
      <c r="A345" s="1"/>
      <c r="B345" s="1"/>
      <c r="C345" s="1"/>
      <c r="D345" s="1"/>
      <c r="E345" s="1"/>
      <c r="F345" s="1"/>
      <c r="G345" s="1"/>
      <c r="H345" s="1"/>
      <c r="I345" s="1"/>
      <c r="J345" s="1"/>
      <c r="L345" s="1"/>
      <c r="M345" s="1"/>
      <c r="N345" s="1"/>
      <c r="O345" s="1"/>
      <c r="P345" s="1"/>
      <c r="Q345" s="1"/>
      <c r="R345" s="1"/>
    </row>
    <row r="346" spans="1:18" ht="15.75" customHeight="1">
      <c r="A346" s="1"/>
      <c r="B346" s="1"/>
      <c r="C346" s="1"/>
      <c r="D346" s="1"/>
      <c r="E346" s="1"/>
      <c r="F346" s="1"/>
      <c r="G346" s="1"/>
      <c r="H346" s="1"/>
      <c r="I346" s="1"/>
      <c r="J346" s="1"/>
      <c r="L346" s="1"/>
      <c r="M346" s="1"/>
      <c r="N346" s="1"/>
      <c r="O346" s="1"/>
      <c r="P346" s="1"/>
      <c r="Q346" s="1"/>
      <c r="R346" s="1"/>
    </row>
    <row r="347" spans="1:18" ht="15.75" customHeight="1">
      <c r="A347" s="1"/>
      <c r="B347" s="1"/>
      <c r="C347" s="1"/>
      <c r="D347" s="1"/>
      <c r="E347" s="1"/>
      <c r="F347" s="1"/>
      <c r="G347" s="1"/>
      <c r="H347" s="1"/>
      <c r="I347" s="1"/>
      <c r="J347" s="1"/>
      <c r="L347" s="1"/>
      <c r="M347" s="1"/>
      <c r="N347" s="1"/>
      <c r="O347" s="1"/>
      <c r="P347" s="1"/>
      <c r="Q347" s="1"/>
      <c r="R347" s="1"/>
    </row>
    <row r="348" spans="1:18" ht="15.75" customHeight="1">
      <c r="A348" s="1"/>
      <c r="B348" s="1"/>
      <c r="C348" s="1"/>
      <c r="D348" s="1"/>
      <c r="E348" s="1"/>
      <c r="F348" s="1"/>
      <c r="G348" s="1"/>
      <c r="H348" s="1"/>
      <c r="I348" s="1"/>
      <c r="J348" s="1"/>
      <c r="L348" s="1"/>
      <c r="M348" s="1"/>
      <c r="N348" s="1"/>
      <c r="O348" s="1"/>
      <c r="P348" s="1"/>
      <c r="Q348" s="1"/>
      <c r="R348" s="1"/>
    </row>
    <row r="349" spans="1:18" ht="15.75" customHeight="1">
      <c r="A349" s="1"/>
      <c r="B349" s="1"/>
      <c r="C349" s="1"/>
      <c r="D349" s="1"/>
      <c r="E349" s="1"/>
      <c r="F349" s="1"/>
      <c r="G349" s="1"/>
      <c r="H349" s="1"/>
      <c r="I349" s="1"/>
      <c r="J349" s="1"/>
      <c r="L349" s="1"/>
      <c r="M349" s="1"/>
      <c r="N349" s="1"/>
      <c r="O349" s="1"/>
      <c r="P349" s="1"/>
      <c r="Q349" s="1"/>
      <c r="R349" s="1"/>
    </row>
    <row r="350" spans="1:18" ht="15.75" customHeight="1">
      <c r="A350" s="1"/>
      <c r="B350" s="1"/>
      <c r="C350" s="1"/>
      <c r="D350" s="1"/>
      <c r="E350" s="1"/>
      <c r="F350" s="1"/>
      <c r="G350" s="1"/>
      <c r="H350" s="1"/>
      <c r="I350" s="1"/>
      <c r="J350" s="1"/>
      <c r="L350" s="1"/>
      <c r="M350" s="1"/>
      <c r="N350" s="1"/>
      <c r="O350" s="1"/>
      <c r="P350" s="1"/>
      <c r="Q350" s="1"/>
      <c r="R350" s="1"/>
    </row>
    <row r="351" spans="1:18" ht="15.75" customHeight="1">
      <c r="A351" s="1"/>
      <c r="B351" s="1"/>
      <c r="C351" s="1"/>
      <c r="D351" s="1"/>
      <c r="E351" s="1"/>
      <c r="F351" s="1"/>
      <c r="G351" s="1"/>
      <c r="H351" s="1"/>
      <c r="I351" s="1"/>
      <c r="J351" s="1"/>
      <c r="L351" s="1"/>
      <c r="M351" s="1"/>
      <c r="N351" s="1"/>
      <c r="O351" s="1"/>
      <c r="P351" s="1"/>
      <c r="Q351" s="1"/>
      <c r="R351" s="1"/>
    </row>
    <row r="352" spans="1:18" ht="15.75" customHeight="1">
      <c r="A352" s="1"/>
      <c r="B352" s="1"/>
      <c r="C352" s="1"/>
      <c r="D352" s="1"/>
      <c r="E352" s="1"/>
      <c r="F352" s="1"/>
      <c r="G352" s="1"/>
      <c r="H352" s="1"/>
      <c r="I352" s="1"/>
      <c r="J352" s="1"/>
      <c r="L352" s="1"/>
      <c r="M352" s="1"/>
      <c r="N352" s="1"/>
      <c r="O352" s="1"/>
      <c r="P352" s="1"/>
      <c r="Q352" s="1"/>
      <c r="R352" s="1"/>
    </row>
    <row r="353" spans="1:18" ht="15.75" customHeight="1">
      <c r="A353" s="1"/>
      <c r="B353" s="1"/>
      <c r="C353" s="1"/>
      <c r="D353" s="1"/>
      <c r="E353" s="1"/>
      <c r="F353" s="1"/>
      <c r="G353" s="1"/>
      <c r="H353" s="1"/>
      <c r="I353" s="1"/>
      <c r="J353" s="1"/>
      <c r="L353" s="1"/>
      <c r="M353" s="1"/>
      <c r="N353" s="1"/>
      <c r="O353" s="1"/>
      <c r="P353" s="1"/>
      <c r="Q353" s="1"/>
      <c r="R353" s="1"/>
    </row>
    <row r="354" spans="1:18" ht="15.75" customHeight="1">
      <c r="A354" s="1"/>
      <c r="B354" s="1"/>
      <c r="C354" s="1"/>
      <c r="D354" s="1"/>
      <c r="E354" s="1"/>
      <c r="F354" s="1"/>
      <c r="G354" s="1"/>
      <c r="H354" s="1"/>
      <c r="I354" s="1"/>
      <c r="J354" s="1"/>
      <c r="L354" s="1"/>
      <c r="M354" s="1"/>
      <c r="N354" s="1"/>
      <c r="O354" s="1"/>
      <c r="P354" s="1"/>
      <c r="Q354" s="1"/>
      <c r="R354" s="1"/>
    </row>
    <row r="355" spans="1:18" ht="15.75" customHeight="1">
      <c r="A355" s="1"/>
      <c r="B355" s="1"/>
      <c r="C355" s="1"/>
      <c r="D355" s="1"/>
      <c r="E355" s="1"/>
      <c r="F355" s="1"/>
      <c r="G355" s="1"/>
      <c r="H355" s="1"/>
      <c r="I355" s="1"/>
      <c r="J355" s="1"/>
      <c r="L355" s="1"/>
      <c r="M355" s="1"/>
      <c r="N355" s="1"/>
      <c r="O355" s="1"/>
      <c r="P355" s="1"/>
      <c r="Q355" s="1"/>
      <c r="R355" s="1"/>
    </row>
    <row r="356" spans="1:18" ht="15.75" customHeight="1">
      <c r="A356" s="1"/>
      <c r="B356" s="1"/>
      <c r="C356" s="1"/>
      <c r="D356" s="1"/>
      <c r="E356" s="1"/>
      <c r="F356" s="1"/>
      <c r="G356" s="1"/>
      <c r="H356" s="1"/>
      <c r="I356" s="1"/>
      <c r="J356" s="1"/>
      <c r="L356" s="1"/>
      <c r="M356" s="1"/>
      <c r="N356" s="1"/>
      <c r="O356" s="1"/>
      <c r="P356" s="1"/>
      <c r="Q356" s="1"/>
      <c r="R356" s="1"/>
    </row>
    <row r="357" spans="1:18" ht="15.75" customHeight="1">
      <c r="A357" s="1"/>
      <c r="B357" s="1"/>
      <c r="C357" s="1"/>
      <c r="D357" s="1"/>
      <c r="E357" s="1"/>
      <c r="F357" s="1"/>
      <c r="G357" s="1"/>
      <c r="H357" s="1"/>
      <c r="I357" s="1"/>
      <c r="J357" s="1"/>
      <c r="L357" s="1"/>
      <c r="M357" s="1"/>
      <c r="N357" s="1"/>
      <c r="O357" s="1"/>
      <c r="P357" s="1"/>
      <c r="Q357" s="1"/>
      <c r="R357" s="1"/>
    </row>
    <row r="358" spans="1:18" ht="15.75" customHeight="1">
      <c r="A358" s="1"/>
      <c r="B358" s="1"/>
      <c r="C358" s="1"/>
      <c r="D358" s="1"/>
      <c r="E358" s="1"/>
      <c r="F358" s="1"/>
      <c r="G358" s="1"/>
      <c r="H358" s="1"/>
      <c r="I358" s="1"/>
      <c r="J358" s="1"/>
      <c r="L358" s="1"/>
      <c r="M358" s="1"/>
      <c r="N358" s="1"/>
      <c r="O358" s="1"/>
      <c r="P358" s="1"/>
      <c r="Q358" s="1"/>
      <c r="R358" s="1"/>
    </row>
    <row r="359" spans="1:18" ht="15.75" customHeight="1">
      <c r="A359" s="1"/>
      <c r="B359" s="1"/>
      <c r="C359" s="1"/>
      <c r="D359" s="1"/>
      <c r="E359" s="1"/>
      <c r="F359" s="1"/>
      <c r="G359" s="1"/>
      <c r="H359" s="1"/>
      <c r="I359" s="1"/>
      <c r="J359" s="1"/>
      <c r="L359" s="1"/>
      <c r="M359" s="1"/>
      <c r="N359" s="1"/>
      <c r="O359" s="1"/>
      <c r="P359" s="1"/>
      <c r="Q359" s="1"/>
      <c r="R359" s="1"/>
    </row>
    <row r="360" spans="1:18" ht="15.75" customHeight="1">
      <c r="A360" s="1"/>
      <c r="B360" s="1"/>
      <c r="C360" s="1"/>
      <c r="D360" s="1"/>
      <c r="E360" s="1"/>
      <c r="F360" s="1"/>
      <c r="G360" s="1"/>
      <c r="H360" s="1"/>
      <c r="I360" s="1"/>
      <c r="J360" s="1"/>
      <c r="L360" s="1"/>
      <c r="M360" s="1"/>
      <c r="N360" s="1"/>
      <c r="O360" s="1"/>
      <c r="P360" s="1"/>
      <c r="Q360" s="1"/>
      <c r="R360" s="1"/>
    </row>
    <row r="361" spans="1:18" ht="15.75" customHeight="1">
      <c r="A361" s="1"/>
      <c r="B361" s="1"/>
      <c r="C361" s="1"/>
      <c r="D361" s="1"/>
      <c r="E361" s="1"/>
      <c r="F361" s="1"/>
      <c r="G361" s="1"/>
      <c r="H361" s="1"/>
      <c r="I361" s="1"/>
      <c r="J361" s="1"/>
      <c r="L361" s="1"/>
      <c r="M361" s="1"/>
      <c r="N361" s="1"/>
      <c r="O361" s="1"/>
      <c r="P361" s="1"/>
      <c r="Q361" s="1"/>
      <c r="R361" s="1"/>
    </row>
    <row r="362" spans="1:18" ht="15.75" customHeight="1">
      <c r="A362" s="1"/>
      <c r="B362" s="1"/>
      <c r="C362" s="1"/>
      <c r="D362" s="1"/>
      <c r="E362" s="1"/>
      <c r="F362" s="1"/>
      <c r="G362" s="1"/>
      <c r="H362" s="1"/>
      <c r="I362" s="1"/>
      <c r="J362" s="1"/>
      <c r="L362" s="1"/>
      <c r="M362" s="1"/>
      <c r="N362" s="1"/>
      <c r="O362" s="1"/>
      <c r="P362" s="1"/>
      <c r="Q362" s="1"/>
      <c r="R362" s="1"/>
    </row>
    <row r="363" spans="1:18" ht="15.75" customHeight="1">
      <c r="A363" s="1"/>
      <c r="B363" s="1"/>
      <c r="C363" s="1"/>
      <c r="D363" s="1"/>
      <c r="E363" s="1"/>
      <c r="F363" s="1"/>
      <c r="G363" s="1"/>
      <c r="H363" s="1"/>
      <c r="I363" s="1"/>
      <c r="J363" s="1"/>
      <c r="L363" s="1"/>
      <c r="M363" s="1"/>
      <c r="N363" s="1"/>
      <c r="O363" s="1"/>
      <c r="P363" s="1"/>
      <c r="Q363" s="1"/>
      <c r="R363" s="1"/>
    </row>
    <row r="364" spans="1:18" ht="15.75" customHeight="1">
      <c r="A364" s="1"/>
      <c r="B364" s="1"/>
      <c r="C364" s="1"/>
      <c r="D364" s="1"/>
      <c r="E364" s="1"/>
      <c r="F364" s="1"/>
      <c r="G364" s="1"/>
      <c r="H364" s="1"/>
      <c r="I364" s="1"/>
      <c r="J364" s="1"/>
      <c r="L364" s="1"/>
      <c r="M364" s="1"/>
      <c r="N364" s="1"/>
      <c r="O364" s="1"/>
      <c r="P364" s="1"/>
      <c r="Q364" s="1"/>
      <c r="R364" s="1"/>
    </row>
    <row r="365" spans="1:18" ht="15.75" customHeight="1">
      <c r="A365" s="1"/>
      <c r="B365" s="1"/>
      <c r="C365" s="1"/>
      <c r="D365" s="1"/>
      <c r="E365" s="1"/>
      <c r="F365" s="1"/>
      <c r="G365" s="1"/>
      <c r="H365" s="1"/>
      <c r="I365" s="1"/>
      <c r="J365" s="1"/>
      <c r="L365" s="1"/>
      <c r="M365" s="1"/>
      <c r="N365" s="1"/>
      <c r="O365" s="1"/>
      <c r="P365" s="1"/>
      <c r="Q365" s="1"/>
      <c r="R365" s="1"/>
    </row>
    <row r="366" spans="1:18" ht="15.75" customHeight="1">
      <c r="A366" s="1"/>
      <c r="B366" s="1"/>
      <c r="C366" s="1"/>
      <c r="D366" s="1"/>
      <c r="E366" s="1"/>
      <c r="F366" s="1"/>
      <c r="G366" s="1"/>
      <c r="H366" s="1"/>
      <c r="I366" s="1"/>
      <c r="J366" s="1"/>
      <c r="L366" s="1"/>
      <c r="M366" s="1"/>
      <c r="N366" s="1"/>
      <c r="O366" s="1"/>
      <c r="P366" s="1"/>
      <c r="Q366" s="1"/>
      <c r="R366" s="1"/>
    </row>
    <row r="367" spans="1:18" ht="15.75" customHeight="1">
      <c r="A367" s="1"/>
      <c r="B367" s="1"/>
      <c r="C367" s="1"/>
      <c r="D367" s="1"/>
      <c r="E367" s="1"/>
      <c r="F367" s="1"/>
      <c r="G367" s="1"/>
      <c r="H367" s="1"/>
      <c r="I367" s="1"/>
      <c r="J367" s="1"/>
      <c r="L367" s="1"/>
      <c r="M367" s="1"/>
      <c r="N367" s="1"/>
      <c r="O367" s="1"/>
      <c r="P367" s="1"/>
      <c r="Q367" s="1"/>
      <c r="R367" s="1"/>
    </row>
    <row r="368" spans="1:18" ht="15.75" customHeight="1">
      <c r="A368" s="1"/>
      <c r="B368" s="1"/>
      <c r="C368" s="1"/>
      <c r="D368" s="1"/>
      <c r="E368" s="1"/>
      <c r="F368" s="1"/>
      <c r="G368" s="1"/>
      <c r="H368" s="1"/>
      <c r="I368" s="1"/>
      <c r="J368" s="1"/>
      <c r="L368" s="1"/>
      <c r="M368" s="1"/>
      <c r="N368" s="1"/>
      <c r="O368" s="1"/>
      <c r="P368" s="1"/>
      <c r="Q368" s="1"/>
      <c r="R368" s="1"/>
    </row>
    <row r="369" spans="1:18" ht="15.75" customHeight="1">
      <c r="A369" s="1"/>
      <c r="B369" s="1"/>
      <c r="C369" s="1"/>
      <c r="D369" s="1"/>
      <c r="E369" s="1"/>
      <c r="F369" s="1"/>
      <c r="G369" s="1"/>
      <c r="H369" s="1"/>
      <c r="I369" s="1"/>
      <c r="J369" s="1"/>
      <c r="L369" s="1"/>
      <c r="M369" s="1"/>
      <c r="N369" s="1"/>
      <c r="O369" s="1"/>
      <c r="P369" s="1"/>
      <c r="Q369" s="1"/>
      <c r="R369" s="1"/>
    </row>
    <row r="370" spans="1:18" ht="15.75" customHeight="1">
      <c r="A370" s="1"/>
      <c r="B370" s="1"/>
      <c r="C370" s="1"/>
      <c r="D370" s="1"/>
      <c r="E370" s="1"/>
      <c r="F370" s="1"/>
      <c r="G370" s="1"/>
      <c r="H370" s="1"/>
      <c r="I370" s="1"/>
      <c r="J370" s="1"/>
      <c r="L370" s="1"/>
      <c r="M370" s="1"/>
      <c r="N370" s="1"/>
      <c r="O370" s="1"/>
      <c r="P370" s="1"/>
      <c r="Q370" s="1"/>
      <c r="R370" s="1"/>
    </row>
    <row r="371" spans="1:18" ht="15.75" customHeight="1">
      <c r="A371" s="1"/>
      <c r="B371" s="1"/>
      <c r="C371" s="1"/>
      <c r="D371" s="1"/>
      <c r="E371" s="1"/>
      <c r="F371" s="1"/>
      <c r="G371" s="1"/>
      <c r="H371" s="1"/>
      <c r="I371" s="1"/>
      <c r="J371" s="1"/>
      <c r="L371" s="1"/>
      <c r="M371" s="1"/>
      <c r="N371" s="1"/>
      <c r="O371" s="1"/>
      <c r="P371" s="1"/>
      <c r="Q371" s="1"/>
      <c r="R371" s="1"/>
    </row>
    <row r="372" spans="1:18" ht="15.75" customHeight="1">
      <c r="A372" s="1"/>
      <c r="B372" s="1"/>
      <c r="C372" s="1"/>
      <c r="D372" s="1"/>
      <c r="E372" s="1"/>
      <c r="F372" s="1"/>
      <c r="G372" s="1"/>
      <c r="H372" s="1"/>
      <c r="I372" s="1"/>
      <c r="J372" s="1"/>
      <c r="L372" s="1"/>
      <c r="M372" s="1"/>
      <c r="N372" s="1"/>
      <c r="O372" s="1"/>
      <c r="P372" s="1"/>
      <c r="Q372" s="1"/>
      <c r="R372" s="1"/>
    </row>
    <row r="373" spans="1:18" ht="15.75" customHeight="1">
      <c r="A373" s="1"/>
      <c r="B373" s="1"/>
      <c r="C373" s="1"/>
      <c r="D373" s="1"/>
      <c r="E373" s="1"/>
      <c r="F373" s="1"/>
      <c r="G373" s="1"/>
      <c r="H373" s="1"/>
      <c r="I373" s="1"/>
      <c r="J373" s="1"/>
      <c r="L373" s="1"/>
      <c r="M373" s="1"/>
      <c r="N373" s="1"/>
      <c r="O373" s="1"/>
      <c r="P373" s="1"/>
      <c r="Q373" s="1"/>
      <c r="R373" s="1"/>
    </row>
    <row r="374" spans="1:18" ht="15.75" customHeight="1">
      <c r="A374" s="1"/>
      <c r="B374" s="1"/>
      <c r="C374" s="1"/>
      <c r="D374" s="1"/>
      <c r="E374" s="1"/>
      <c r="F374" s="1"/>
      <c r="G374" s="1"/>
      <c r="H374" s="1"/>
      <c r="I374" s="1"/>
      <c r="J374" s="1"/>
      <c r="L374" s="1"/>
      <c r="M374" s="1"/>
      <c r="N374" s="1"/>
      <c r="O374" s="1"/>
      <c r="P374" s="1"/>
      <c r="Q374" s="1"/>
      <c r="R374" s="1"/>
    </row>
    <row r="375" spans="1:18" ht="15.75" customHeight="1">
      <c r="A375" s="1"/>
      <c r="B375" s="1"/>
      <c r="C375" s="1"/>
      <c r="D375" s="1"/>
      <c r="E375" s="1"/>
      <c r="F375" s="1"/>
      <c r="G375" s="1"/>
      <c r="H375" s="1"/>
      <c r="I375" s="1"/>
      <c r="J375" s="1"/>
      <c r="L375" s="1"/>
      <c r="M375" s="1"/>
      <c r="N375" s="1"/>
      <c r="O375" s="1"/>
      <c r="P375" s="1"/>
      <c r="Q375" s="1"/>
      <c r="R375" s="1"/>
    </row>
    <row r="376" spans="1:18" ht="15.75" customHeight="1">
      <c r="A376" s="1"/>
      <c r="B376" s="1"/>
      <c r="C376" s="1"/>
      <c r="D376" s="1"/>
      <c r="E376" s="1"/>
      <c r="F376" s="1"/>
      <c r="G376" s="1"/>
      <c r="H376" s="1"/>
      <c r="I376" s="1"/>
      <c r="J376" s="1"/>
      <c r="L376" s="1"/>
      <c r="M376" s="1"/>
      <c r="N376" s="1"/>
      <c r="O376" s="1"/>
      <c r="P376" s="1"/>
      <c r="Q376" s="1"/>
      <c r="R376" s="1"/>
    </row>
    <row r="377" spans="1:18" ht="15.75" customHeight="1">
      <c r="A377" s="1"/>
      <c r="B377" s="1"/>
      <c r="C377" s="1"/>
      <c r="D377" s="1"/>
      <c r="E377" s="1"/>
      <c r="F377" s="1"/>
      <c r="G377" s="1"/>
      <c r="H377" s="1"/>
      <c r="I377" s="1"/>
      <c r="J377" s="1"/>
      <c r="L377" s="1"/>
      <c r="M377" s="1"/>
      <c r="N377" s="1"/>
      <c r="O377" s="1"/>
      <c r="P377" s="1"/>
      <c r="Q377" s="1"/>
      <c r="R377" s="1"/>
    </row>
    <row r="378" spans="1:18" ht="15.75" customHeight="1">
      <c r="A378" s="1"/>
      <c r="B378" s="1"/>
      <c r="C378" s="1"/>
      <c r="D378" s="1"/>
      <c r="E378" s="1"/>
      <c r="F378" s="1"/>
      <c r="G378" s="1"/>
      <c r="H378" s="1"/>
      <c r="I378" s="1"/>
      <c r="J378" s="1"/>
      <c r="L378" s="1"/>
      <c r="M378" s="1"/>
      <c r="N378" s="1"/>
      <c r="O378" s="1"/>
      <c r="P378" s="1"/>
      <c r="Q378" s="1"/>
      <c r="R378" s="1"/>
    </row>
    <row r="379" spans="1:18" ht="15.75" customHeight="1">
      <c r="A379" s="1"/>
      <c r="B379" s="1"/>
      <c r="C379" s="1"/>
      <c r="D379" s="1"/>
      <c r="E379" s="1"/>
      <c r="F379" s="1"/>
      <c r="G379" s="1"/>
      <c r="H379" s="1"/>
      <c r="I379" s="1"/>
      <c r="J379" s="1"/>
      <c r="L379" s="1"/>
      <c r="M379" s="1"/>
      <c r="N379" s="1"/>
      <c r="O379" s="1"/>
      <c r="P379" s="1"/>
      <c r="Q379" s="1"/>
      <c r="R379" s="1"/>
    </row>
    <row r="380" spans="1:18" ht="15.75" customHeight="1">
      <c r="A380" s="1"/>
      <c r="B380" s="1"/>
      <c r="C380" s="1"/>
      <c r="D380" s="1"/>
      <c r="E380" s="1"/>
      <c r="F380" s="1"/>
      <c r="G380" s="1"/>
      <c r="H380" s="1"/>
      <c r="I380" s="1"/>
      <c r="J380" s="1"/>
      <c r="L380" s="1"/>
      <c r="M380" s="1"/>
      <c r="N380" s="1"/>
      <c r="O380" s="1"/>
      <c r="P380" s="1"/>
      <c r="Q380" s="1"/>
      <c r="R380" s="1"/>
    </row>
    <row r="381" spans="1:18" ht="15.75" customHeight="1">
      <c r="A381" s="1"/>
      <c r="B381" s="1"/>
      <c r="C381" s="1"/>
      <c r="D381" s="1"/>
      <c r="E381" s="1"/>
      <c r="F381" s="1"/>
      <c r="G381" s="1"/>
      <c r="H381" s="1"/>
      <c r="I381" s="1"/>
      <c r="J381" s="1"/>
      <c r="L381" s="1"/>
      <c r="M381" s="1"/>
      <c r="N381" s="1"/>
      <c r="O381" s="1"/>
      <c r="P381" s="1"/>
      <c r="Q381" s="1"/>
      <c r="R381" s="1"/>
    </row>
    <row r="382" spans="1:18" ht="15.75" customHeight="1">
      <c r="A382" s="1"/>
      <c r="B382" s="1"/>
      <c r="C382" s="1"/>
      <c r="D382" s="1"/>
      <c r="E382" s="1"/>
      <c r="F382" s="1"/>
      <c r="G382" s="1"/>
      <c r="H382" s="1"/>
      <c r="I382" s="1"/>
      <c r="J382" s="1"/>
      <c r="L382" s="1"/>
      <c r="M382" s="1"/>
      <c r="N382" s="1"/>
      <c r="O382" s="1"/>
      <c r="P382" s="1"/>
      <c r="Q382" s="1"/>
      <c r="R382" s="1"/>
    </row>
    <row r="383" spans="1:18" ht="15.75" customHeight="1">
      <c r="A383" s="1"/>
      <c r="B383" s="1"/>
      <c r="C383" s="1"/>
      <c r="D383" s="1"/>
      <c r="E383" s="1"/>
      <c r="F383" s="1"/>
      <c r="G383" s="1"/>
      <c r="H383" s="1"/>
      <c r="I383" s="1"/>
      <c r="J383" s="1"/>
      <c r="L383" s="1"/>
      <c r="M383" s="1"/>
      <c r="N383" s="1"/>
      <c r="O383" s="1"/>
      <c r="P383" s="1"/>
      <c r="Q383" s="1"/>
      <c r="R383" s="1"/>
    </row>
    <row r="384" spans="1:18" ht="15.75" customHeight="1">
      <c r="A384" s="1"/>
      <c r="B384" s="1"/>
      <c r="C384" s="1"/>
      <c r="D384" s="1"/>
      <c r="E384" s="1"/>
      <c r="F384" s="1"/>
      <c r="G384" s="1"/>
      <c r="H384" s="1"/>
      <c r="I384" s="1"/>
      <c r="J384" s="1"/>
      <c r="L384" s="1"/>
      <c r="M384" s="1"/>
      <c r="N384" s="1"/>
      <c r="O384" s="1"/>
      <c r="P384" s="1"/>
      <c r="Q384" s="1"/>
      <c r="R384" s="1"/>
    </row>
    <row r="385" spans="1:18" ht="15.75" customHeight="1">
      <c r="A385" s="1"/>
      <c r="B385" s="1"/>
      <c r="C385" s="1"/>
      <c r="D385" s="1"/>
      <c r="E385" s="1"/>
      <c r="F385" s="1"/>
      <c r="G385" s="1"/>
      <c r="H385" s="1"/>
      <c r="I385" s="1"/>
      <c r="J385" s="1"/>
      <c r="L385" s="1"/>
      <c r="M385" s="1"/>
      <c r="N385" s="1"/>
      <c r="O385" s="1"/>
      <c r="P385" s="1"/>
      <c r="Q385" s="1"/>
      <c r="R385" s="1"/>
    </row>
    <row r="386" spans="1:18" ht="15.75" customHeight="1">
      <c r="A386" s="1"/>
      <c r="B386" s="1"/>
      <c r="C386" s="1"/>
      <c r="D386" s="1"/>
      <c r="E386" s="1"/>
      <c r="F386" s="1"/>
      <c r="G386" s="1"/>
      <c r="H386" s="1"/>
      <c r="I386" s="1"/>
      <c r="J386" s="1"/>
      <c r="L386" s="1"/>
      <c r="M386" s="1"/>
      <c r="N386" s="1"/>
      <c r="O386" s="1"/>
      <c r="P386" s="1"/>
      <c r="Q386" s="1"/>
      <c r="R386" s="1"/>
    </row>
    <row r="387" spans="1:18" ht="15.75" customHeight="1">
      <c r="A387" s="1"/>
      <c r="B387" s="1"/>
      <c r="C387" s="1"/>
      <c r="D387" s="1"/>
      <c r="E387" s="1"/>
      <c r="F387" s="1"/>
      <c r="G387" s="1"/>
      <c r="H387" s="1"/>
      <c r="I387" s="1"/>
      <c r="J387" s="1"/>
      <c r="L387" s="1"/>
      <c r="M387" s="1"/>
      <c r="N387" s="1"/>
      <c r="O387" s="1"/>
      <c r="P387" s="1"/>
      <c r="Q387" s="1"/>
      <c r="R387" s="1"/>
    </row>
    <row r="388" spans="1:18" ht="15.75" customHeight="1">
      <c r="A388" s="1"/>
      <c r="B388" s="1"/>
      <c r="C388" s="1"/>
      <c r="D388" s="1"/>
      <c r="E388" s="1"/>
      <c r="F388" s="1"/>
      <c r="G388" s="1"/>
      <c r="H388" s="1"/>
      <c r="I388" s="1"/>
      <c r="J388" s="1"/>
      <c r="L388" s="1"/>
      <c r="M388" s="1"/>
      <c r="N388" s="1"/>
      <c r="O388" s="1"/>
      <c r="P388" s="1"/>
      <c r="Q388" s="1"/>
      <c r="R388" s="1"/>
    </row>
    <row r="389" spans="1:18" ht="15.75" customHeight="1">
      <c r="A389" s="1"/>
      <c r="B389" s="1"/>
      <c r="C389" s="1"/>
      <c r="D389" s="1"/>
      <c r="E389" s="1"/>
      <c r="F389" s="1"/>
      <c r="G389" s="1"/>
      <c r="H389" s="1"/>
      <c r="I389" s="1"/>
      <c r="J389" s="1"/>
      <c r="L389" s="1"/>
      <c r="M389" s="1"/>
      <c r="N389" s="1"/>
      <c r="O389" s="1"/>
      <c r="P389" s="1"/>
      <c r="Q389" s="1"/>
      <c r="R389" s="1"/>
    </row>
    <row r="390" spans="1:18" ht="15.75" customHeight="1">
      <c r="A390" s="1"/>
      <c r="B390" s="1"/>
      <c r="C390" s="1"/>
      <c r="D390" s="1"/>
      <c r="E390" s="1"/>
      <c r="F390" s="1"/>
      <c r="G390" s="1"/>
      <c r="H390" s="1"/>
      <c r="I390" s="1"/>
      <c r="J390" s="1"/>
      <c r="L390" s="1"/>
      <c r="M390" s="1"/>
      <c r="N390" s="1"/>
      <c r="O390" s="1"/>
      <c r="P390" s="1"/>
      <c r="Q390" s="1"/>
      <c r="R390" s="1"/>
    </row>
    <row r="391" spans="1:18" ht="15.75" customHeight="1">
      <c r="A391" s="1"/>
      <c r="B391" s="1"/>
      <c r="C391" s="1"/>
      <c r="D391" s="1"/>
      <c r="E391" s="1"/>
      <c r="F391" s="1"/>
      <c r="G391" s="1"/>
      <c r="H391" s="1"/>
      <c r="I391" s="1"/>
      <c r="J391" s="1"/>
      <c r="L391" s="1"/>
      <c r="M391" s="1"/>
      <c r="N391" s="1"/>
      <c r="O391" s="1"/>
      <c r="P391" s="1"/>
      <c r="Q391" s="1"/>
      <c r="R391" s="1"/>
    </row>
    <row r="392" spans="1:18" ht="15.75" customHeight="1">
      <c r="A392" s="1"/>
      <c r="B392" s="1"/>
      <c r="C392" s="1"/>
      <c r="D392" s="1"/>
      <c r="E392" s="1"/>
      <c r="F392" s="1"/>
      <c r="G392" s="1"/>
      <c r="H392" s="1"/>
      <c r="I392" s="1"/>
      <c r="J392" s="1"/>
      <c r="L392" s="1"/>
      <c r="M392" s="1"/>
      <c r="N392" s="1"/>
      <c r="O392" s="1"/>
      <c r="P392" s="1"/>
      <c r="Q392" s="1"/>
      <c r="R392" s="1"/>
    </row>
    <row r="393" spans="1:18" ht="15.75" customHeight="1">
      <c r="A393" s="1"/>
      <c r="B393" s="1"/>
      <c r="C393" s="1"/>
      <c r="D393" s="1"/>
      <c r="E393" s="1"/>
      <c r="F393" s="1"/>
      <c r="G393" s="1"/>
      <c r="H393" s="1"/>
      <c r="I393" s="1"/>
      <c r="J393" s="1"/>
      <c r="L393" s="1"/>
      <c r="M393" s="1"/>
      <c r="N393" s="1"/>
      <c r="O393" s="1"/>
      <c r="P393" s="1"/>
      <c r="Q393" s="1"/>
      <c r="R393" s="1"/>
    </row>
    <row r="394" spans="1:18" ht="15.75" customHeight="1">
      <c r="A394" s="1"/>
      <c r="B394" s="1"/>
      <c r="C394" s="1"/>
      <c r="D394" s="1"/>
      <c r="E394" s="1"/>
      <c r="F394" s="1"/>
      <c r="G394" s="1"/>
      <c r="H394" s="1"/>
      <c r="I394" s="1"/>
      <c r="J394" s="1"/>
      <c r="L394" s="1"/>
      <c r="M394" s="1"/>
      <c r="N394" s="1"/>
      <c r="O394" s="1"/>
      <c r="P394" s="1"/>
      <c r="Q394" s="1"/>
      <c r="R394" s="1"/>
    </row>
    <row r="395" spans="1:18" ht="15.75" customHeight="1">
      <c r="A395" s="1"/>
      <c r="B395" s="1"/>
      <c r="C395" s="1"/>
      <c r="D395" s="1"/>
      <c r="E395" s="1"/>
      <c r="F395" s="1"/>
      <c r="G395" s="1"/>
      <c r="H395" s="1"/>
      <c r="I395" s="1"/>
      <c r="J395" s="1"/>
      <c r="L395" s="1"/>
      <c r="M395" s="1"/>
      <c r="N395" s="1"/>
      <c r="O395" s="1"/>
      <c r="P395" s="1"/>
      <c r="Q395" s="1"/>
      <c r="R395" s="1"/>
    </row>
    <row r="396" spans="1:18" ht="15.75" customHeight="1">
      <c r="A396" s="1"/>
      <c r="B396" s="1"/>
      <c r="C396" s="1"/>
      <c r="D396" s="1"/>
      <c r="E396" s="1"/>
      <c r="F396" s="1"/>
      <c r="G396" s="1"/>
      <c r="H396" s="1"/>
      <c r="I396" s="1"/>
      <c r="J396" s="1"/>
      <c r="L396" s="1"/>
      <c r="M396" s="1"/>
      <c r="N396" s="1"/>
      <c r="O396" s="1"/>
      <c r="P396" s="1"/>
      <c r="Q396" s="1"/>
      <c r="R396" s="1"/>
    </row>
    <row r="397" spans="1:18" ht="15.75" customHeight="1">
      <c r="A397" s="1"/>
      <c r="B397" s="1"/>
      <c r="C397" s="1"/>
      <c r="D397" s="1"/>
      <c r="E397" s="1"/>
      <c r="F397" s="1"/>
      <c r="G397" s="1"/>
      <c r="H397" s="1"/>
      <c r="I397" s="1"/>
      <c r="J397" s="1"/>
      <c r="L397" s="1"/>
      <c r="M397" s="1"/>
      <c r="N397" s="1"/>
      <c r="O397" s="1"/>
      <c r="P397" s="1"/>
      <c r="Q397" s="1"/>
      <c r="R397" s="1"/>
    </row>
    <row r="398" spans="1:18" ht="15.75" customHeight="1">
      <c r="A398" s="1"/>
      <c r="B398" s="1"/>
      <c r="C398" s="1"/>
      <c r="D398" s="1"/>
      <c r="E398" s="1"/>
      <c r="F398" s="1"/>
      <c r="G398" s="1"/>
      <c r="H398" s="1"/>
      <c r="I398" s="1"/>
      <c r="J398" s="1"/>
      <c r="L398" s="1"/>
      <c r="M398" s="1"/>
      <c r="N398" s="1"/>
      <c r="O398" s="1"/>
      <c r="P398" s="1"/>
      <c r="Q398" s="1"/>
      <c r="R398" s="1"/>
    </row>
    <row r="399" spans="1:18" ht="15.75" customHeight="1">
      <c r="A399" s="1"/>
      <c r="B399" s="1"/>
      <c r="C399" s="1"/>
      <c r="D399" s="1"/>
      <c r="E399" s="1"/>
      <c r="F399" s="1"/>
      <c r="G399" s="1"/>
      <c r="H399" s="1"/>
      <c r="I399" s="1"/>
      <c r="J399" s="1"/>
      <c r="L399" s="1"/>
      <c r="M399" s="1"/>
      <c r="N399" s="1"/>
      <c r="O399" s="1"/>
      <c r="P399" s="1"/>
      <c r="Q399" s="1"/>
      <c r="R399" s="1"/>
    </row>
    <row r="400" spans="1:18" ht="15.75" customHeight="1">
      <c r="A400" s="1"/>
      <c r="B400" s="1"/>
      <c r="C400" s="1"/>
      <c r="D400" s="1"/>
      <c r="E400" s="1"/>
      <c r="F400" s="1"/>
      <c r="G400" s="1"/>
      <c r="H400" s="1"/>
      <c r="I400" s="1"/>
      <c r="J400" s="1"/>
      <c r="L400" s="1"/>
      <c r="M400" s="1"/>
      <c r="N400" s="1"/>
      <c r="O400" s="1"/>
      <c r="P400" s="1"/>
      <c r="Q400" s="1"/>
      <c r="R400" s="1"/>
    </row>
    <row r="401" spans="1:18" ht="15.75" customHeight="1">
      <c r="A401" s="1"/>
      <c r="B401" s="1"/>
      <c r="C401" s="1"/>
      <c r="D401" s="1"/>
      <c r="E401" s="1"/>
      <c r="F401" s="1"/>
      <c r="G401" s="1"/>
      <c r="H401" s="1"/>
      <c r="I401" s="1"/>
      <c r="J401" s="1"/>
      <c r="L401" s="1"/>
      <c r="M401" s="1"/>
      <c r="N401" s="1"/>
      <c r="O401" s="1"/>
      <c r="P401" s="1"/>
      <c r="Q401" s="1"/>
      <c r="R401" s="1"/>
    </row>
    <row r="402" spans="1:18" ht="15.75" customHeight="1">
      <c r="A402" s="1"/>
      <c r="B402" s="1"/>
      <c r="C402" s="1"/>
      <c r="D402" s="1"/>
      <c r="E402" s="1"/>
      <c r="F402" s="1"/>
      <c r="G402" s="1"/>
      <c r="H402" s="1"/>
      <c r="I402" s="1"/>
      <c r="J402" s="1"/>
      <c r="L402" s="1"/>
      <c r="M402" s="1"/>
      <c r="N402" s="1"/>
      <c r="O402" s="1"/>
      <c r="P402" s="1"/>
      <c r="Q402" s="1"/>
      <c r="R402" s="1"/>
    </row>
    <row r="403" spans="1:18" ht="15.75" customHeight="1">
      <c r="A403" s="1"/>
      <c r="B403" s="1"/>
      <c r="C403" s="1"/>
      <c r="D403" s="1"/>
      <c r="E403" s="1"/>
      <c r="F403" s="1"/>
      <c r="G403" s="1"/>
      <c r="H403" s="1"/>
      <c r="I403" s="1"/>
      <c r="J403" s="1"/>
      <c r="L403" s="1"/>
      <c r="M403" s="1"/>
      <c r="N403" s="1"/>
      <c r="O403" s="1"/>
      <c r="P403" s="1"/>
      <c r="Q403" s="1"/>
      <c r="R403" s="1"/>
    </row>
    <row r="404" spans="1:18" ht="15.75" customHeight="1">
      <c r="A404" s="1"/>
      <c r="B404" s="1"/>
      <c r="C404" s="1"/>
      <c r="D404" s="1"/>
      <c r="E404" s="1"/>
      <c r="F404" s="1"/>
      <c r="G404" s="1"/>
      <c r="H404" s="1"/>
      <c r="I404" s="1"/>
      <c r="J404" s="1"/>
      <c r="L404" s="1"/>
      <c r="M404" s="1"/>
      <c r="N404" s="1"/>
      <c r="O404" s="1"/>
      <c r="P404" s="1"/>
      <c r="Q404" s="1"/>
      <c r="R404" s="1"/>
    </row>
    <row r="405" spans="1:18" ht="15.75" customHeight="1">
      <c r="A405" s="1"/>
      <c r="B405" s="1"/>
      <c r="C405" s="1"/>
      <c r="D405" s="1"/>
      <c r="E405" s="1"/>
      <c r="F405" s="1"/>
      <c r="G405" s="1"/>
      <c r="H405" s="1"/>
      <c r="I405" s="1"/>
      <c r="J405" s="1"/>
      <c r="L405" s="1"/>
      <c r="M405" s="1"/>
      <c r="N405" s="1"/>
      <c r="O405" s="1"/>
      <c r="P405" s="1"/>
      <c r="Q405" s="1"/>
      <c r="R405" s="1"/>
    </row>
    <row r="406" spans="1:18" ht="15.75" customHeight="1">
      <c r="A406" s="1"/>
      <c r="B406" s="1"/>
      <c r="C406" s="1"/>
      <c r="D406" s="1"/>
      <c r="E406" s="1"/>
      <c r="F406" s="1"/>
      <c r="G406" s="1"/>
      <c r="H406" s="1"/>
      <c r="I406" s="1"/>
      <c r="J406" s="1"/>
      <c r="L406" s="1"/>
      <c r="M406" s="1"/>
      <c r="N406" s="1"/>
      <c r="O406" s="1"/>
      <c r="P406" s="1"/>
      <c r="Q406" s="1"/>
      <c r="R406" s="1"/>
    </row>
    <row r="407" spans="1:18" ht="15.75" customHeight="1">
      <c r="A407" s="1"/>
      <c r="B407" s="1"/>
      <c r="C407" s="1"/>
      <c r="D407" s="1"/>
      <c r="E407" s="1"/>
      <c r="F407" s="1"/>
      <c r="G407" s="1"/>
      <c r="H407" s="1"/>
      <c r="I407" s="1"/>
      <c r="J407" s="1"/>
      <c r="L407" s="1"/>
      <c r="M407" s="1"/>
      <c r="N407" s="1"/>
      <c r="O407" s="1"/>
      <c r="P407" s="1"/>
      <c r="Q407" s="1"/>
      <c r="R407" s="1"/>
    </row>
    <row r="408" spans="1:18" ht="15.75" customHeight="1">
      <c r="A408" s="1"/>
      <c r="B408" s="1"/>
      <c r="C408" s="1"/>
      <c r="D408" s="1"/>
      <c r="E408" s="1"/>
      <c r="F408" s="1"/>
      <c r="G408" s="1"/>
      <c r="H408" s="1"/>
      <c r="I408" s="1"/>
      <c r="J408" s="1"/>
      <c r="L408" s="1"/>
      <c r="M408" s="1"/>
      <c r="N408" s="1"/>
      <c r="O408" s="1"/>
      <c r="P408" s="1"/>
      <c r="Q408" s="1"/>
      <c r="R408" s="1"/>
    </row>
    <row r="409" spans="1:18" ht="15.75" customHeight="1">
      <c r="A409" s="1"/>
      <c r="B409" s="1"/>
      <c r="C409" s="1"/>
      <c r="D409" s="1"/>
      <c r="E409" s="1"/>
      <c r="F409" s="1"/>
      <c r="G409" s="1"/>
      <c r="H409" s="1"/>
      <c r="I409" s="1"/>
      <c r="J409" s="1"/>
      <c r="L409" s="1"/>
      <c r="M409" s="1"/>
      <c r="N409" s="1"/>
      <c r="O409" s="1"/>
      <c r="P409" s="1"/>
      <c r="Q409" s="1"/>
      <c r="R409" s="1"/>
    </row>
    <row r="410" spans="1:18" ht="15.75" customHeight="1">
      <c r="A410" s="1"/>
      <c r="B410" s="1"/>
      <c r="C410" s="1"/>
      <c r="D410" s="1"/>
      <c r="E410" s="1"/>
      <c r="F410" s="1"/>
      <c r="G410" s="1"/>
      <c r="H410" s="1"/>
      <c r="I410" s="1"/>
      <c r="J410" s="1"/>
      <c r="L410" s="1"/>
      <c r="M410" s="1"/>
      <c r="N410" s="1"/>
      <c r="O410" s="1"/>
      <c r="P410" s="1"/>
      <c r="Q410" s="1"/>
      <c r="R410" s="1"/>
    </row>
    <row r="411" spans="1:18" ht="15.75" customHeight="1">
      <c r="A411" s="1"/>
      <c r="B411" s="1"/>
      <c r="C411" s="1"/>
      <c r="D411" s="1"/>
      <c r="E411" s="1"/>
      <c r="F411" s="1"/>
      <c r="G411" s="1"/>
      <c r="H411" s="1"/>
      <c r="I411" s="1"/>
      <c r="J411" s="1"/>
      <c r="L411" s="1"/>
      <c r="M411" s="1"/>
      <c r="N411" s="1"/>
      <c r="O411" s="1"/>
      <c r="P411" s="1"/>
      <c r="Q411" s="1"/>
      <c r="R411" s="1"/>
    </row>
    <row r="412" spans="1:18" ht="15.75" customHeight="1">
      <c r="A412" s="1"/>
      <c r="B412" s="1"/>
      <c r="C412" s="1"/>
      <c r="D412" s="1"/>
      <c r="E412" s="1"/>
      <c r="F412" s="1"/>
      <c r="G412" s="1"/>
      <c r="H412" s="1"/>
      <c r="I412" s="1"/>
      <c r="J412" s="1"/>
      <c r="L412" s="1"/>
      <c r="M412" s="1"/>
      <c r="N412" s="1"/>
      <c r="O412" s="1"/>
      <c r="P412" s="1"/>
      <c r="Q412" s="1"/>
      <c r="R412" s="1"/>
    </row>
    <row r="413" spans="1:18" ht="15.75" customHeight="1">
      <c r="A413" s="1"/>
      <c r="B413" s="1"/>
      <c r="C413" s="1"/>
      <c r="D413" s="1"/>
      <c r="E413" s="1"/>
      <c r="F413" s="1"/>
      <c r="G413" s="1"/>
      <c r="H413" s="1"/>
      <c r="I413" s="1"/>
      <c r="J413" s="1"/>
      <c r="L413" s="1"/>
      <c r="M413" s="1"/>
      <c r="N413" s="1"/>
      <c r="O413" s="1"/>
      <c r="P413" s="1"/>
      <c r="Q413" s="1"/>
      <c r="R413" s="1"/>
    </row>
    <row r="414" spans="1:18" ht="15.75" customHeight="1">
      <c r="A414" s="1"/>
      <c r="B414" s="1"/>
      <c r="C414" s="1"/>
      <c r="D414" s="1"/>
      <c r="E414" s="1"/>
      <c r="F414" s="1"/>
      <c r="G414" s="1"/>
      <c r="H414" s="1"/>
      <c r="I414" s="1"/>
      <c r="J414" s="1"/>
      <c r="L414" s="1"/>
      <c r="M414" s="1"/>
      <c r="N414" s="1"/>
      <c r="O414" s="1"/>
      <c r="P414" s="1"/>
      <c r="Q414" s="1"/>
      <c r="R414" s="1"/>
    </row>
    <row r="415" spans="1:18" ht="15.75" customHeight="1">
      <c r="A415" s="1"/>
      <c r="B415" s="1"/>
      <c r="C415" s="1"/>
      <c r="D415" s="1"/>
      <c r="E415" s="1"/>
      <c r="F415" s="1"/>
      <c r="G415" s="1"/>
      <c r="H415" s="1"/>
      <c r="I415" s="1"/>
      <c r="J415" s="1"/>
      <c r="L415" s="1"/>
      <c r="M415" s="1"/>
      <c r="N415" s="1"/>
      <c r="O415" s="1"/>
      <c r="P415" s="1"/>
      <c r="Q415" s="1"/>
      <c r="R415" s="1"/>
    </row>
    <row r="416" spans="1:18" ht="15.75" customHeight="1">
      <c r="A416" s="1"/>
      <c r="B416" s="1"/>
      <c r="C416" s="1"/>
      <c r="D416" s="1"/>
      <c r="E416" s="1"/>
      <c r="F416" s="1"/>
      <c r="G416" s="1"/>
      <c r="H416" s="1"/>
      <c r="I416" s="1"/>
      <c r="J416" s="1"/>
      <c r="L416" s="1"/>
      <c r="M416" s="1"/>
      <c r="N416" s="1"/>
      <c r="O416" s="1"/>
      <c r="P416" s="1"/>
      <c r="Q416" s="1"/>
      <c r="R416" s="1"/>
    </row>
    <row r="417" spans="1:18" ht="15.75" customHeight="1">
      <c r="A417" s="1"/>
      <c r="B417" s="1"/>
      <c r="C417" s="1"/>
      <c r="D417" s="1"/>
      <c r="E417" s="1"/>
      <c r="F417" s="1"/>
      <c r="G417" s="1"/>
      <c r="H417" s="1"/>
      <c r="I417" s="1"/>
      <c r="J417" s="1"/>
      <c r="L417" s="1"/>
      <c r="M417" s="1"/>
      <c r="N417" s="1"/>
      <c r="O417" s="1"/>
      <c r="P417" s="1"/>
      <c r="Q417" s="1"/>
      <c r="R417" s="1"/>
    </row>
    <row r="418" spans="1:18" ht="15.75" customHeight="1">
      <c r="A418" s="1"/>
      <c r="B418" s="1"/>
      <c r="C418" s="1"/>
      <c r="D418" s="1"/>
      <c r="E418" s="1"/>
      <c r="F418" s="1"/>
      <c r="G418" s="1"/>
      <c r="H418" s="1"/>
      <c r="I418" s="1"/>
      <c r="J418" s="1"/>
      <c r="L418" s="1"/>
      <c r="M418" s="1"/>
      <c r="N418" s="1"/>
      <c r="O418" s="1"/>
      <c r="P418" s="1"/>
      <c r="Q418" s="1"/>
      <c r="R418" s="1"/>
    </row>
    <row r="419" spans="1:18" ht="15.75" customHeight="1">
      <c r="A419" s="1"/>
      <c r="B419" s="1"/>
      <c r="C419" s="1"/>
      <c r="D419" s="1"/>
      <c r="E419" s="1"/>
      <c r="F419" s="1"/>
      <c r="G419" s="1"/>
      <c r="H419" s="1"/>
      <c r="I419" s="1"/>
      <c r="J419" s="1"/>
      <c r="L419" s="1"/>
      <c r="M419" s="1"/>
      <c r="N419" s="1"/>
      <c r="O419" s="1"/>
      <c r="P419" s="1"/>
      <c r="Q419" s="1"/>
      <c r="R419" s="1"/>
    </row>
    <row r="420" spans="1:18" ht="15.75" customHeight="1">
      <c r="A420" s="1"/>
      <c r="B420" s="1"/>
      <c r="C420" s="1"/>
      <c r="D420" s="1"/>
      <c r="E420" s="1"/>
      <c r="F420" s="1"/>
      <c r="G420" s="1"/>
      <c r="H420" s="1"/>
      <c r="I420" s="1"/>
      <c r="J420" s="1"/>
      <c r="L420" s="1"/>
      <c r="M420" s="1"/>
      <c r="N420" s="1"/>
      <c r="O420" s="1"/>
      <c r="P420" s="1"/>
      <c r="Q420" s="1"/>
      <c r="R420" s="1"/>
    </row>
    <row r="421" spans="1:18" ht="15.75" customHeight="1">
      <c r="A421" s="1"/>
      <c r="B421" s="1"/>
      <c r="C421" s="1"/>
      <c r="D421" s="1"/>
      <c r="E421" s="1"/>
      <c r="F421" s="1"/>
      <c r="G421" s="1"/>
      <c r="H421" s="1"/>
      <c r="I421" s="1"/>
      <c r="J421" s="1"/>
      <c r="L421" s="1"/>
      <c r="M421" s="1"/>
      <c r="N421" s="1"/>
      <c r="O421" s="1"/>
      <c r="P421" s="1"/>
      <c r="Q421" s="1"/>
      <c r="R421" s="1"/>
    </row>
    <row r="422" spans="1:18" ht="15.75" customHeight="1">
      <c r="A422" s="1"/>
      <c r="B422" s="1"/>
      <c r="C422" s="1"/>
      <c r="D422" s="1"/>
      <c r="E422" s="1"/>
      <c r="F422" s="1"/>
      <c r="G422" s="1"/>
      <c r="H422" s="1"/>
      <c r="I422" s="1"/>
      <c r="J422" s="1"/>
      <c r="L422" s="1"/>
      <c r="M422" s="1"/>
      <c r="N422" s="1"/>
      <c r="O422" s="1"/>
      <c r="P422" s="1"/>
      <c r="Q422" s="1"/>
      <c r="R422" s="1"/>
    </row>
    <row r="423" spans="1:18" ht="15.75" customHeight="1">
      <c r="A423" s="1"/>
      <c r="B423" s="1"/>
      <c r="C423" s="1"/>
      <c r="D423" s="1"/>
      <c r="E423" s="1"/>
      <c r="F423" s="1"/>
      <c r="G423" s="1"/>
      <c r="H423" s="1"/>
      <c r="I423" s="1"/>
      <c r="J423" s="1"/>
      <c r="L423" s="1"/>
      <c r="M423" s="1"/>
      <c r="N423" s="1"/>
      <c r="O423" s="1"/>
      <c r="P423" s="1"/>
      <c r="Q423" s="1"/>
      <c r="R423" s="1"/>
    </row>
    <row r="424" spans="1:18" ht="15.75" customHeight="1">
      <c r="A424" s="1"/>
      <c r="B424" s="1"/>
      <c r="C424" s="1"/>
      <c r="D424" s="1"/>
      <c r="E424" s="1"/>
      <c r="F424" s="1"/>
      <c r="G424" s="1"/>
      <c r="H424" s="1"/>
      <c r="I424" s="1"/>
      <c r="J424" s="1"/>
      <c r="L424" s="1"/>
      <c r="M424" s="1"/>
      <c r="N424" s="1"/>
      <c r="O424" s="1"/>
      <c r="P424" s="1"/>
      <c r="Q424" s="1"/>
      <c r="R424" s="1"/>
    </row>
    <row r="425" spans="1:18" ht="15.75" customHeight="1">
      <c r="A425" s="1"/>
      <c r="B425" s="1"/>
      <c r="C425" s="1"/>
      <c r="D425" s="1"/>
      <c r="E425" s="1"/>
      <c r="F425" s="1"/>
      <c r="G425" s="1"/>
      <c r="H425" s="1"/>
      <c r="I425" s="1"/>
      <c r="J425" s="1"/>
      <c r="L425" s="1"/>
      <c r="M425" s="1"/>
      <c r="N425" s="1"/>
      <c r="O425" s="1"/>
      <c r="P425" s="1"/>
      <c r="Q425" s="1"/>
      <c r="R425" s="1"/>
    </row>
    <row r="426" spans="1:18" ht="15.75" customHeight="1">
      <c r="A426" s="1"/>
      <c r="B426" s="1"/>
      <c r="C426" s="1"/>
      <c r="D426" s="1"/>
      <c r="E426" s="1"/>
      <c r="F426" s="1"/>
      <c r="G426" s="1"/>
      <c r="H426" s="1"/>
      <c r="I426" s="1"/>
      <c r="J426" s="1"/>
      <c r="L426" s="1"/>
      <c r="M426" s="1"/>
      <c r="N426" s="1"/>
      <c r="O426" s="1"/>
      <c r="P426" s="1"/>
      <c r="Q426" s="1"/>
      <c r="R426" s="1"/>
    </row>
    <row r="427" spans="1:18" ht="15.75" customHeight="1">
      <c r="A427" s="1"/>
      <c r="B427" s="1"/>
      <c r="C427" s="1"/>
      <c r="D427" s="1"/>
      <c r="E427" s="1"/>
      <c r="F427" s="1"/>
      <c r="G427" s="1"/>
      <c r="H427" s="1"/>
      <c r="I427" s="1"/>
      <c r="J427" s="1"/>
      <c r="L427" s="1"/>
      <c r="M427" s="1"/>
      <c r="N427" s="1"/>
      <c r="O427" s="1"/>
      <c r="P427" s="1"/>
      <c r="Q427" s="1"/>
      <c r="R427" s="1"/>
    </row>
    <row r="428" spans="1:18" ht="15.75" customHeight="1">
      <c r="A428" s="1"/>
      <c r="B428" s="1"/>
      <c r="C428" s="1"/>
      <c r="D428" s="1"/>
      <c r="E428" s="1"/>
      <c r="F428" s="1"/>
      <c r="G428" s="1"/>
      <c r="H428" s="1"/>
      <c r="I428" s="1"/>
      <c r="J428" s="1"/>
      <c r="L428" s="1"/>
      <c r="M428" s="1"/>
      <c r="N428" s="1"/>
      <c r="O428" s="1"/>
      <c r="P428" s="1"/>
      <c r="Q428" s="1"/>
      <c r="R428" s="1"/>
    </row>
    <row r="429" spans="1:18" ht="15.75" customHeight="1">
      <c r="A429" s="1"/>
      <c r="B429" s="1"/>
      <c r="C429" s="1"/>
      <c r="D429" s="1"/>
      <c r="E429" s="1"/>
      <c r="F429" s="1"/>
      <c r="G429" s="1"/>
      <c r="H429" s="1"/>
      <c r="I429" s="1"/>
      <c r="J429" s="1"/>
      <c r="L429" s="1"/>
      <c r="M429" s="1"/>
      <c r="N429" s="1"/>
      <c r="O429" s="1"/>
      <c r="P429" s="1"/>
      <c r="Q429" s="1"/>
      <c r="R429" s="1"/>
    </row>
    <row r="430" spans="1:18" ht="15.75" customHeight="1">
      <c r="A430" s="1"/>
      <c r="B430" s="1"/>
      <c r="C430" s="1"/>
      <c r="D430" s="1"/>
      <c r="E430" s="1"/>
      <c r="F430" s="1"/>
      <c r="G430" s="1"/>
      <c r="H430" s="1"/>
      <c r="I430" s="1"/>
      <c r="J430" s="1"/>
      <c r="L430" s="1"/>
      <c r="M430" s="1"/>
      <c r="N430" s="1"/>
      <c r="O430" s="1"/>
      <c r="P430" s="1"/>
      <c r="Q430" s="1"/>
      <c r="R430" s="1"/>
    </row>
    <row r="431" spans="1:18" ht="15.75" customHeight="1">
      <c r="A431" s="1"/>
      <c r="B431" s="1"/>
      <c r="C431" s="1"/>
      <c r="D431" s="1"/>
      <c r="E431" s="1"/>
      <c r="F431" s="1"/>
      <c r="G431" s="1"/>
      <c r="H431" s="1"/>
      <c r="I431" s="1"/>
      <c r="J431" s="1"/>
      <c r="L431" s="1"/>
      <c r="M431" s="1"/>
      <c r="N431" s="1"/>
      <c r="O431" s="1"/>
      <c r="P431" s="1"/>
      <c r="Q431" s="1"/>
      <c r="R431" s="1"/>
    </row>
    <row r="432" spans="1:18" ht="15.75" customHeight="1">
      <c r="A432" s="1"/>
      <c r="B432" s="1"/>
      <c r="C432" s="1"/>
      <c r="D432" s="1"/>
      <c r="E432" s="1"/>
      <c r="F432" s="1"/>
      <c r="G432" s="1"/>
      <c r="H432" s="1"/>
      <c r="I432" s="1"/>
      <c r="J432" s="1"/>
      <c r="L432" s="1"/>
      <c r="M432" s="1"/>
      <c r="N432" s="1"/>
      <c r="O432" s="1"/>
      <c r="P432" s="1"/>
      <c r="Q432" s="1"/>
      <c r="R432" s="1"/>
    </row>
    <row r="433" spans="1:18" ht="15.75" customHeight="1">
      <c r="A433" s="1"/>
      <c r="B433" s="1"/>
      <c r="C433" s="1"/>
      <c r="D433" s="1"/>
      <c r="E433" s="1"/>
      <c r="F433" s="1"/>
      <c r="G433" s="1"/>
      <c r="H433" s="1"/>
      <c r="I433" s="1"/>
      <c r="J433" s="1"/>
      <c r="L433" s="1"/>
      <c r="M433" s="1"/>
      <c r="N433" s="1"/>
      <c r="O433" s="1"/>
      <c r="P433" s="1"/>
      <c r="Q433" s="1"/>
      <c r="R433" s="1"/>
    </row>
    <row r="434" spans="1:18" ht="15.75" customHeight="1">
      <c r="A434" s="1"/>
      <c r="B434" s="1"/>
      <c r="C434" s="1"/>
      <c r="D434" s="1"/>
      <c r="E434" s="1"/>
      <c r="F434" s="1"/>
      <c r="G434" s="1"/>
      <c r="H434" s="1"/>
      <c r="I434" s="1"/>
      <c r="J434" s="1"/>
      <c r="L434" s="1"/>
      <c r="M434" s="1"/>
      <c r="N434" s="1"/>
      <c r="O434" s="1"/>
      <c r="P434" s="1"/>
      <c r="Q434" s="1"/>
      <c r="R434" s="1"/>
    </row>
    <row r="435" spans="1:18" ht="15.75" customHeight="1">
      <c r="A435" s="1"/>
      <c r="B435" s="1"/>
      <c r="C435" s="1"/>
      <c r="D435" s="1"/>
      <c r="E435" s="1"/>
      <c r="F435" s="1"/>
      <c r="G435" s="1"/>
      <c r="H435" s="1"/>
      <c r="I435" s="1"/>
      <c r="J435" s="1"/>
      <c r="L435" s="1"/>
      <c r="M435" s="1"/>
      <c r="N435" s="1"/>
      <c r="O435" s="1"/>
      <c r="P435" s="1"/>
      <c r="Q435" s="1"/>
      <c r="R435" s="1"/>
    </row>
    <row r="436" spans="1:18" ht="15.75" customHeight="1">
      <c r="A436" s="1"/>
      <c r="B436" s="1"/>
      <c r="C436" s="1"/>
      <c r="D436" s="1"/>
      <c r="E436" s="1"/>
      <c r="F436" s="1"/>
      <c r="G436" s="1"/>
      <c r="H436" s="1"/>
      <c r="I436" s="1"/>
      <c r="J436" s="1"/>
      <c r="L436" s="1"/>
      <c r="M436" s="1"/>
      <c r="N436" s="1"/>
      <c r="O436" s="1"/>
      <c r="P436" s="1"/>
      <c r="Q436" s="1"/>
      <c r="R436" s="1"/>
    </row>
    <row r="437" spans="1:18" ht="15.75" customHeight="1">
      <c r="A437" s="1"/>
      <c r="B437" s="1"/>
      <c r="C437" s="1"/>
      <c r="D437" s="1"/>
      <c r="E437" s="1"/>
      <c r="F437" s="1"/>
      <c r="G437" s="1"/>
      <c r="H437" s="1"/>
      <c r="I437" s="1"/>
      <c r="J437" s="1"/>
      <c r="L437" s="1"/>
      <c r="M437" s="1"/>
      <c r="N437" s="1"/>
      <c r="O437" s="1"/>
      <c r="P437" s="1"/>
      <c r="Q437" s="1"/>
      <c r="R437" s="1"/>
    </row>
    <row r="438" spans="1:18" ht="15.75" customHeight="1">
      <c r="A438" s="1"/>
      <c r="B438" s="1"/>
      <c r="C438" s="1"/>
      <c r="D438" s="1"/>
      <c r="E438" s="1"/>
      <c r="F438" s="1"/>
      <c r="G438" s="1"/>
      <c r="H438" s="1"/>
      <c r="I438" s="1"/>
      <c r="J438" s="1"/>
      <c r="L438" s="1"/>
      <c r="M438" s="1"/>
      <c r="N438" s="1"/>
      <c r="O438" s="1"/>
      <c r="P438" s="1"/>
      <c r="Q438" s="1"/>
      <c r="R438" s="1"/>
    </row>
    <row r="439" spans="1:18" ht="15.75" customHeight="1">
      <c r="A439" s="1"/>
      <c r="B439" s="1"/>
      <c r="C439" s="1"/>
      <c r="D439" s="1"/>
      <c r="E439" s="1"/>
      <c r="F439" s="1"/>
      <c r="G439" s="1"/>
      <c r="H439" s="1"/>
      <c r="I439" s="1"/>
      <c r="J439" s="1"/>
      <c r="L439" s="1"/>
      <c r="M439" s="1"/>
      <c r="N439" s="1"/>
      <c r="O439" s="1"/>
      <c r="P439" s="1"/>
      <c r="Q439" s="1"/>
      <c r="R439" s="1"/>
    </row>
    <row r="440" spans="1:18" ht="15.75" customHeight="1">
      <c r="A440" s="1"/>
      <c r="B440" s="1"/>
      <c r="C440" s="1"/>
      <c r="D440" s="1"/>
      <c r="E440" s="1"/>
      <c r="F440" s="1"/>
      <c r="G440" s="1"/>
      <c r="H440" s="1"/>
      <c r="I440" s="1"/>
      <c r="J440" s="1"/>
      <c r="L440" s="1"/>
      <c r="M440" s="1"/>
      <c r="N440" s="1"/>
      <c r="O440" s="1"/>
      <c r="P440" s="1"/>
      <c r="Q440" s="1"/>
      <c r="R440" s="1"/>
    </row>
    <row r="441" spans="1:18" ht="15.75" customHeight="1">
      <c r="A441" s="1"/>
      <c r="B441" s="1"/>
      <c r="C441" s="1"/>
      <c r="D441" s="1"/>
      <c r="E441" s="1"/>
      <c r="F441" s="1"/>
      <c r="G441" s="1"/>
      <c r="H441" s="1"/>
      <c r="I441" s="1"/>
      <c r="J441" s="1"/>
      <c r="L441" s="1"/>
      <c r="M441" s="1"/>
      <c r="N441" s="1"/>
      <c r="O441" s="1"/>
      <c r="P441" s="1"/>
      <c r="Q441" s="1"/>
      <c r="R441" s="1"/>
    </row>
    <row r="442" spans="1:18" ht="15.75" customHeight="1">
      <c r="A442" s="1"/>
      <c r="B442" s="1"/>
      <c r="C442" s="1"/>
      <c r="D442" s="1"/>
      <c r="E442" s="1"/>
      <c r="F442" s="1"/>
      <c r="G442" s="1"/>
      <c r="H442" s="1"/>
      <c r="I442" s="1"/>
      <c r="J442" s="1"/>
      <c r="L442" s="1"/>
      <c r="M442" s="1"/>
      <c r="N442" s="1"/>
      <c r="O442" s="1"/>
      <c r="P442" s="1"/>
      <c r="Q442" s="1"/>
      <c r="R442" s="1"/>
    </row>
    <row r="443" spans="1:18" ht="15.75" customHeight="1">
      <c r="A443" s="1"/>
      <c r="B443" s="1"/>
      <c r="C443" s="1"/>
      <c r="D443" s="1"/>
      <c r="E443" s="1"/>
      <c r="F443" s="1"/>
      <c r="G443" s="1"/>
      <c r="H443" s="1"/>
      <c r="I443" s="1"/>
      <c r="J443" s="1"/>
      <c r="L443" s="1"/>
      <c r="M443" s="1"/>
      <c r="N443" s="1"/>
      <c r="O443" s="1"/>
      <c r="P443" s="1"/>
      <c r="Q443" s="1"/>
      <c r="R443" s="1"/>
    </row>
    <row r="444" spans="1:18" ht="15.75" customHeight="1">
      <c r="A444" s="1"/>
      <c r="B444" s="1"/>
      <c r="C444" s="1"/>
      <c r="D444" s="1"/>
      <c r="E444" s="1"/>
      <c r="F444" s="1"/>
      <c r="G444" s="1"/>
      <c r="H444" s="1"/>
      <c r="I444" s="1"/>
      <c r="J444" s="1"/>
      <c r="L444" s="1"/>
      <c r="M444" s="1"/>
      <c r="N444" s="1"/>
      <c r="O444" s="1"/>
      <c r="P444" s="1"/>
      <c r="Q444" s="1"/>
      <c r="R444" s="1"/>
    </row>
    <row r="445" spans="1:18" ht="15.75" customHeight="1">
      <c r="A445" s="1"/>
      <c r="B445" s="1"/>
      <c r="C445" s="1"/>
      <c r="D445" s="1"/>
      <c r="E445" s="1"/>
      <c r="F445" s="1"/>
      <c r="G445" s="1"/>
      <c r="H445" s="1"/>
      <c r="I445" s="1"/>
      <c r="J445" s="1"/>
      <c r="L445" s="1"/>
      <c r="M445" s="1"/>
      <c r="N445" s="1"/>
      <c r="O445" s="1"/>
      <c r="P445" s="1"/>
      <c r="Q445" s="1"/>
      <c r="R445" s="1"/>
    </row>
    <row r="446" spans="1:18" ht="15.75" customHeight="1">
      <c r="A446" s="1"/>
      <c r="B446" s="1"/>
      <c r="C446" s="1"/>
      <c r="D446" s="1"/>
      <c r="E446" s="1"/>
      <c r="F446" s="1"/>
      <c r="G446" s="1"/>
      <c r="H446" s="1"/>
      <c r="I446" s="1"/>
      <c r="J446" s="1"/>
      <c r="L446" s="1"/>
      <c r="M446" s="1"/>
      <c r="N446" s="1"/>
      <c r="O446" s="1"/>
      <c r="P446" s="1"/>
      <c r="Q446" s="1"/>
      <c r="R446" s="1"/>
    </row>
    <row r="447" spans="1:18" ht="15.75" customHeight="1">
      <c r="A447" s="1"/>
      <c r="B447" s="1"/>
      <c r="C447" s="1"/>
      <c r="D447" s="1"/>
      <c r="E447" s="1"/>
      <c r="F447" s="1"/>
      <c r="G447" s="1"/>
      <c r="H447" s="1"/>
      <c r="I447" s="1"/>
      <c r="J447" s="1"/>
      <c r="L447" s="1"/>
      <c r="M447" s="1"/>
      <c r="N447" s="1"/>
      <c r="O447" s="1"/>
      <c r="P447" s="1"/>
      <c r="Q447" s="1"/>
      <c r="R447" s="1"/>
    </row>
    <row r="448" spans="1:18" ht="15.75" customHeight="1">
      <c r="A448" s="1"/>
      <c r="B448" s="1"/>
      <c r="C448" s="1"/>
      <c r="D448" s="1"/>
      <c r="E448" s="1"/>
      <c r="F448" s="1"/>
      <c r="G448" s="1"/>
      <c r="H448" s="1"/>
      <c r="I448" s="1"/>
      <c r="J448" s="1"/>
      <c r="L448" s="1"/>
      <c r="M448" s="1"/>
      <c r="N448" s="1"/>
      <c r="O448" s="1"/>
      <c r="P448" s="1"/>
      <c r="Q448" s="1"/>
      <c r="R448" s="1"/>
    </row>
    <row r="449" spans="1:18" ht="15.75" customHeight="1">
      <c r="A449" s="1"/>
      <c r="B449" s="1"/>
      <c r="C449" s="1"/>
      <c r="D449" s="1"/>
      <c r="E449" s="1"/>
      <c r="F449" s="1"/>
      <c r="G449" s="1"/>
      <c r="H449" s="1"/>
      <c r="I449" s="1"/>
      <c r="J449" s="1"/>
      <c r="L449" s="1"/>
      <c r="M449" s="1"/>
      <c r="N449" s="1"/>
      <c r="O449" s="1"/>
      <c r="P449" s="1"/>
      <c r="Q449" s="1"/>
      <c r="R449" s="1"/>
    </row>
    <row r="450" spans="1:18" ht="15.75" customHeight="1">
      <c r="A450" s="1"/>
      <c r="B450" s="1"/>
      <c r="C450" s="1"/>
      <c r="D450" s="1"/>
      <c r="E450" s="1"/>
      <c r="F450" s="1"/>
      <c r="G450" s="1"/>
      <c r="H450" s="1"/>
      <c r="I450" s="1"/>
      <c r="J450" s="1"/>
      <c r="L450" s="1"/>
      <c r="M450" s="1"/>
      <c r="N450" s="1"/>
      <c r="O450" s="1"/>
      <c r="P450" s="1"/>
      <c r="Q450" s="1"/>
      <c r="R450" s="1"/>
    </row>
    <row r="451" spans="1:18" ht="15.75" customHeight="1">
      <c r="A451" s="1"/>
      <c r="B451" s="1"/>
      <c r="C451" s="1"/>
      <c r="D451" s="1"/>
      <c r="E451" s="1"/>
      <c r="F451" s="1"/>
      <c r="G451" s="1"/>
      <c r="H451" s="1"/>
      <c r="I451" s="1"/>
      <c r="J451" s="1"/>
      <c r="L451" s="1"/>
      <c r="M451" s="1"/>
      <c r="N451" s="1"/>
      <c r="O451" s="1"/>
      <c r="P451" s="1"/>
      <c r="Q451" s="1"/>
      <c r="R451" s="1"/>
    </row>
    <row r="452" spans="1:18" ht="15.75" customHeight="1">
      <c r="A452" s="1"/>
      <c r="B452" s="1"/>
      <c r="C452" s="1"/>
      <c r="D452" s="1"/>
      <c r="E452" s="1"/>
      <c r="F452" s="1"/>
      <c r="G452" s="1"/>
      <c r="H452" s="1"/>
      <c r="I452" s="1"/>
      <c r="J452" s="1"/>
      <c r="L452" s="1"/>
      <c r="M452" s="1"/>
      <c r="N452" s="1"/>
      <c r="O452" s="1"/>
      <c r="P452" s="1"/>
      <c r="Q452" s="1"/>
      <c r="R452" s="1"/>
    </row>
    <row r="453" spans="1:18" ht="15.75" customHeight="1">
      <c r="A453" s="1"/>
      <c r="B453" s="1"/>
      <c r="C453" s="1"/>
      <c r="D453" s="1"/>
      <c r="E453" s="1"/>
      <c r="F453" s="1"/>
      <c r="G453" s="1"/>
      <c r="H453" s="1"/>
      <c r="I453" s="1"/>
      <c r="J453" s="1"/>
      <c r="L453" s="1"/>
      <c r="M453" s="1"/>
      <c r="N453" s="1"/>
      <c r="O453" s="1"/>
      <c r="P453" s="1"/>
      <c r="Q453" s="1"/>
      <c r="R453" s="1"/>
    </row>
    <row r="454" spans="1:18" ht="15.75" customHeight="1">
      <c r="A454" s="1"/>
      <c r="B454" s="1"/>
      <c r="C454" s="1"/>
      <c r="D454" s="1"/>
      <c r="E454" s="1"/>
      <c r="F454" s="1"/>
      <c r="G454" s="1"/>
      <c r="H454" s="1"/>
      <c r="I454" s="1"/>
      <c r="J454" s="1"/>
      <c r="L454" s="1"/>
      <c r="M454" s="1"/>
      <c r="N454" s="1"/>
      <c r="O454" s="1"/>
      <c r="P454" s="1"/>
      <c r="Q454" s="1"/>
      <c r="R454" s="1"/>
    </row>
    <row r="455" spans="1:18" ht="15.75" customHeight="1">
      <c r="A455" s="1"/>
      <c r="B455" s="1"/>
      <c r="C455" s="1"/>
      <c r="D455" s="1"/>
      <c r="E455" s="1"/>
      <c r="F455" s="1"/>
      <c r="G455" s="1"/>
      <c r="H455" s="1"/>
      <c r="I455" s="1"/>
      <c r="J455" s="1"/>
      <c r="L455" s="1"/>
      <c r="M455" s="1"/>
      <c r="N455" s="1"/>
      <c r="O455" s="1"/>
      <c r="P455" s="1"/>
      <c r="Q455" s="1"/>
      <c r="R455" s="1"/>
    </row>
    <row r="456" spans="1:18" ht="15.75" customHeight="1">
      <c r="A456" s="1"/>
      <c r="B456" s="1"/>
      <c r="C456" s="1"/>
      <c r="D456" s="1"/>
      <c r="E456" s="1"/>
      <c r="F456" s="1"/>
      <c r="G456" s="1"/>
      <c r="H456" s="1"/>
      <c r="I456" s="1"/>
      <c r="J456" s="1"/>
      <c r="L456" s="1"/>
      <c r="M456" s="1"/>
      <c r="N456" s="1"/>
      <c r="O456" s="1"/>
      <c r="P456" s="1"/>
      <c r="Q456" s="1"/>
      <c r="R456" s="1"/>
    </row>
    <row r="457" spans="1:18" ht="15.75" customHeight="1">
      <c r="A457" s="1"/>
      <c r="B457" s="1"/>
      <c r="C457" s="1"/>
      <c r="D457" s="1"/>
      <c r="E457" s="1"/>
      <c r="F457" s="1"/>
      <c r="G457" s="1"/>
      <c r="H457" s="1"/>
      <c r="I457" s="1"/>
      <c r="J457" s="1"/>
      <c r="L457" s="1"/>
      <c r="M457" s="1"/>
      <c r="N457" s="1"/>
      <c r="O457" s="1"/>
      <c r="P457" s="1"/>
      <c r="Q457" s="1"/>
      <c r="R457" s="1"/>
    </row>
    <row r="458" spans="1:18" ht="15.75" customHeight="1">
      <c r="A458" s="1"/>
      <c r="B458" s="1"/>
      <c r="C458" s="1"/>
      <c r="D458" s="1"/>
      <c r="E458" s="1"/>
      <c r="F458" s="1"/>
      <c r="G458" s="1"/>
      <c r="H458" s="1"/>
      <c r="I458" s="1"/>
      <c r="J458" s="1"/>
      <c r="L458" s="1"/>
      <c r="M458" s="1"/>
      <c r="N458" s="1"/>
      <c r="O458" s="1"/>
      <c r="P458" s="1"/>
      <c r="Q458" s="1"/>
      <c r="R458" s="1"/>
    </row>
    <row r="459" spans="1:18" ht="15.75" customHeight="1">
      <c r="A459" s="1"/>
      <c r="B459" s="1"/>
      <c r="C459" s="1"/>
      <c r="D459" s="1"/>
      <c r="E459" s="1"/>
      <c r="F459" s="1"/>
      <c r="G459" s="1"/>
      <c r="H459" s="1"/>
      <c r="I459" s="1"/>
      <c r="J459" s="1"/>
      <c r="L459" s="1"/>
      <c r="M459" s="1"/>
      <c r="N459" s="1"/>
      <c r="O459" s="1"/>
      <c r="P459" s="1"/>
      <c r="Q459" s="1"/>
      <c r="R459" s="1"/>
    </row>
    <row r="460" spans="1:18" ht="15.75" customHeight="1">
      <c r="A460" s="1"/>
      <c r="B460" s="1"/>
      <c r="C460" s="1"/>
      <c r="D460" s="1"/>
      <c r="E460" s="1"/>
      <c r="F460" s="1"/>
      <c r="G460" s="1"/>
      <c r="H460" s="1"/>
      <c r="I460" s="1"/>
      <c r="J460" s="1"/>
      <c r="L460" s="1"/>
      <c r="M460" s="1"/>
      <c r="N460" s="1"/>
      <c r="O460" s="1"/>
      <c r="P460" s="1"/>
      <c r="Q460" s="1"/>
      <c r="R460" s="1"/>
    </row>
    <row r="461" spans="1:18" ht="15.75" customHeight="1">
      <c r="A461" s="1"/>
      <c r="B461" s="1"/>
      <c r="C461" s="1"/>
      <c r="D461" s="1"/>
      <c r="E461" s="1"/>
      <c r="F461" s="1"/>
      <c r="G461" s="1"/>
      <c r="H461" s="1"/>
      <c r="I461" s="1"/>
      <c r="J461" s="1"/>
      <c r="L461" s="1"/>
      <c r="M461" s="1"/>
      <c r="N461" s="1"/>
      <c r="O461" s="1"/>
      <c r="P461" s="1"/>
      <c r="Q461" s="1"/>
      <c r="R461" s="1"/>
    </row>
    <row r="462" spans="1:18" ht="15.75" customHeight="1">
      <c r="A462" s="1"/>
      <c r="B462" s="1"/>
      <c r="C462" s="1"/>
      <c r="D462" s="1"/>
      <c r="E462" s="1"/>
      <c r="F462" s="1"/>
      <c r="G462" s="1"/>
      <c r="H462" s="1"/>
      <c r="I462" s="1"/>
      <c r="J462" s="1"/>
      <c r="L462" s="1"/>
      <c r="M462" s="1"/>
      <c r="N462" s="1"/>
      <c r="O462" s="1"/>
      <c r="P462" s="1"/>
      <c r="Q462" s="1"/>
      <c r="R462" s="1"/>
    </row>
    <row r="463" spans="1:18" ht="15.75" customHeight="1">
      <c r="A463" s="1"/>
      <c r="B463" s="1"/>
      <c r="C463" s="1"/>
      <c r="D463" s="1"/>
      <c r="E463" s="1"/>
      <c r="F463" s="1"/>
      <c r="G463" s="1"/>
      <c r="H463" s="1"/>
      <c r="I463" s="1"/>
      <c r="J463" s="1"/>
      <c r="L463" s="1"/>
      <c r="M463" s="1"/>
      <c r="N463" s="1"/>
      <c r="O463" s="1"/>
      <c r="P463" s="1"/>
      <c r="Q463" s="1"/>
      <c r="R463" s="1"/>
    </row>
    <row r="464" spans="1:18" ht="15.75" customHeight="1">
      <c r="A464" s="1"/>
      <c r="B464" s="1"/>
      <c r="C464" s="1"/>
      <c r="D464" s="1"/>
      <c r="E464" s="1"/>
      <c r="F464" s="1"/>
      <c r="G464" s="1"/>
      <c r="H464" s="1"/>
      <c r="I464" s="1"/>
      <c r="J464" s="1"/>
      <c r="L464" s="1"/>
      <c r="M464" s="1"/>
      <c r="N464" s="1"/>
      <c r="O464" s="1"/>
      <c r="P464" s="1"/>
      <c r="Q464" s="1"/>
      <c r="R464" s="1"/>
    </row>
    <row r="465" spans="1:18" ht="15.75" customHeight="1">
      <c r="A465" s="1"/>
      <c r="B465" s="1"/>
      <c r="C465" s="1"/>
      <c r="D465" s="1"/>
      <c r="E465" s="1"/>
      <c r="F465" s="1"/>
      <c r="G465" s="1"/>
      <c r="H465" s="1"/>
      <c r="I465" s="1"/>
      <c r="J465" s="1"/>
      <c r="L465" s="1"/>
      <c r="M465" s="1"/>
      <c r="N465" s="1"/>
      <c r="O465" s="1"/>
      <c r="P465" s="1"/>
      <c r="Q465" s="1"/>
      <c r="R465" s="1"/>
    </row>
    <row r="466" spans="1:18" ht="15.75" customHeight="1">
      <c r="A466" s="1"/>
      <c r="B466" s="1"/>
      <c r="C466" s="1"/>
      <c r="D466" s="1"/>
      <c r="E466" s="1"/>
      <c r="F466" s="1"/>
      <c r="G466" s="1"/>
      <c r="H466" s="1"/>
      <c r="I466" s="1"/>
      <c r="J466" s="1"/>
      <c r="L466" s="1"/>
      <c r="M466" s="1"/>
      <c r="N466" s="1"/>
      <c r="O466" s="1"/>
      <c r="P466" s="1"/>
      <c r="Q466" s="1"/>
      <c r="R466" s="1"/>
    </row>
    <row r="467" spans="1:18" ht="15.75" customHeight="1">
      <c r="A467" s="1"/>
      <c r="B467" s="1"/>
      <c r="C467" s="1"/>
      <c r="D467" s="1"/>
      <c r="E467" s="1"/>
      <c r="F467" s="1"/>
      <c r="G467" s="1"/>
      <c r="H467" s="1"/>
      <c r="I467" s="1"/>
      <c r="J467" s="1"/>
      <c r="L467" s="1"/>
      <c r="M467" s="1"/>
      <c r="N467" s="1"/>
      <c r="O467" s="1"/>
      <c r="P467" s="1"/>
      <c r="Q467" s="1"/>
      <c r="R467" s="1"/>
    </row>
    <row r="468" spans="1:18" ht="15.75" customHeight="1">
      <c r="A468" s="1"/>
      <c r="B468" s="1"/>
      <c r="C468" s="1"/>
      <c r="D468" s="1"/>
      <c r="E468" s="1"/>
      <c r="F468" s="1"/>
      <c r="G468" s="1"/>
      <c r="H468" s="1"/>
      <c r="I468" s="1"/>
      <c r="J468" s="1"/>
      <c r="L468" s="1"/>
      <c r="M468" s="1"/>
      <c r="N468" s="1"/>
      <c r="O468" s="1"/>
      <c r="P468" s="1"/>
      <c r="Q468" s="1"/>
      <c r="R468" s="1"/>
    </row>
    <row r="469" spans="1:18" ht="15.75" customHeight="1">
      <c r="A469" s="1"/>
      <c r="B469" s="1"/>
      <c r="C469" s="1"/>
      <c r="D469" s="1"/>
      <c r="E469" s="1"/>
      <c r="F469" s="1"/>
      <c r="G469" s="1"/>
      <c r="H469" s="1"/>
      <c r="I469" s="1"/>
      <c r="J469" s="1"/>
      <c r="L469" s="1"/>
      <c r="M469" s="1"/>
      <c r="N469" s="1"/>
      <c r="O469" s="1"/>
      <c r="P469" s="1"/>
      <c r="Q469" s="1"/>
      <c r="R469" s="1"/>
    </row>
    <row r="470" spans="1:18" ht="15.75" customHeight="1">
      <c r="A470" s="1"/>
      <c r="B470" s="1"/>
      <c r="C470" s="1"/>
      <c r="D470" s="1"/>
      <c r="E470" s="1"/>
      <c r="F470" s="1"/>
      <c r="G470" s="1"/>
      <c r="H470" s="1"/>
      <c r="I470" s="1"/>
      <c r="J470" s="1"/>
      <c r="L470" s="1"/>
      <c r="M470" s="1"/>
      <c r="N470" s="1"/>
      <c r="O470" s="1"/>
      <c r="P470" s="1"/>
      <c r="Q470" s="1"/>
      <c r="R470" s="1"/>
    </row>
    <row r="471" spans="1:18" ht="15.75" customHeight="1">
      <c r="A471" s="1"/>
      <c r="B471" s="1"/>
      <c r="C471" s="1"/>
      <c r="D471" s="1"/>
      <c r="E471" s="1"/>
      <c r="F471" s="1"/>
      <c r="G471" s="1"/>
      <c r="H471" s="1"/>
      <c r="I471" s="1"/>
      <c r="J471" s="1"/>
      <c r="L471" s="1"/>
      <c r="M471" s="1"/>
      <c r="N471" s="1"/>
      <c r="O471" s="1"/>
      <c r="P471" s="1"/>
      <c r="Q471" s="1"/>
      <c r="R471" s="1"/>
    </row>
    <row r="472" spans="1:18" ht="15.75" customHeight="1">
      <c r="A472" s="1"/>
      <c r="B472" s="1"/>
      <c r="C472" s="1"/>
      <c r="D472" s="1"/>
      <c r="E472" s="1"/>
      <c r="F472" s="1"/>
      <c r="G472" s="1"/>
      <c r="H472" s="1"/>
      <c r="I472" s="1"/>
      <c r="J472" s="1"/>
      <c r="L472" s="1"/>
      <c r="M472" s="1"/>
      <c r="N472" s="1"/>
      <c r="O472" s="1"/>
      <c r="P472" s="1"/>
      <c r="Q472" s="1"/>
      <c r="R472" s="1"/>
    </row>
    <row r="473" spans="1:18" ht="15.75" customHeight="1">
      <c r="A473" s="1"/>
      <c r="B473" s="1"/>
      <c r="C473" s="1"/>
      <c r="D473" s="1"/>
      <c r="E473" s="1"/>
      <c r="F473" s="1"/>
      <c r="G473" s="1"/>
      <c r="H473" s="1"/>
      <c r="I473" s="1"/>
      <c r="J473" s="1"/>
      <c r="L473" s="1"/>
      <c r="M473" s="1"/>
      <c r="N473" s="1"/>
      <c r="O473" s="1"/>
      <c r="P473" s="1"/>
      <c r="Q473" s="1"/>
      <c r="R473" s="1"/>
    </row>
    <row r="474" spans="1:18" ht="15.75" customHeight="1">
      <c r="A474" s="1"/>
      <c r="B474" s="1"/>
      <c r="C474" s="1"/>
      <c r="D474" s="1"/>
      <c r="E474" s="1"/>
      <c r="F474" s="1"/>
      <c r="G474" s="1"/>
      <c r="H474" s="1"/>
      <c r="I474" s="1"/>
      <c r="J474" s="1"/>
      <c r="L474" s="1"/>
      <c r="M474" s="1"/>
      <c r="N474" s="1"/>
      <c r="O474" s="1"/>
      <c r="P474" s="1"/>
      <c r="Q474" s="1"/>
      <c r="R474" s="1"/>
    </row>
    <row r="475" spans="1:18" ht="15.75" customHeight="1">
      <c r="A475" s="1"/>
      <c r="B475" s="1"/>
      <c r="C475" s="1"/>
      <c r="D475" s="1"/>
      <c r="E475" s="1"/>
      <c r="F475" s="1"/>
      <c r="G475" s="1"/>
      <c r="H475" s="1"/>
      <c r="I475" s="1"/>
      <c r="J475" s="1"/>
      <c r="L475" s="1"/>
      <c r="M475" s="1"/>
      <c r="N475" s="1"/>
      <c r="O475" s="1"/>
      <c r="P475" s="1"/>
      <c r="Q475" s="1"/>
      <c r="R475" s="1"/>
    </row>
    <row r="476" spans="1:18" ht="15.75" customHeight="1">
      <c r="A476" s="1"/>
      <c r="B476" s="1"/>
      <c r="C476" s="1"/>
      <c r="D476" s="1"/>
      <c r="E476" s="1"/>
      <c r="F476" s="1"/>
      <c r="G476" s="1"/>
      <c r="H476" s="1"/>
      <c r="I476" s="1"/>
      <c r="J476" s="1"/>
      <c r="L476" s="1"/>
      <c r="M476" s="1"/>
      <c r="N476" s="1"/>
      <c r="O476" s="1"/>
      <c r="P476" s="1"/>
      <c r="Q476" s="1"/>
      <c r="R476" s="1"/>
    </row>
    <row r="477" spans="1:18" ht="15.75" customHeight="1">
      <c r="A477" s="1"/>
      <c r="B477" s="1"/>
      <c r="C477" s="1"/>
      <c r="D477" s="1"/>
      <c r="E477" s="1"/>
      <c r="F477" s="1"/>
      <c r="G477" s="1"/>
      <c r="H477" s="1"/>
      <c r="I477" s="1"/>
      <c r="J477" s="1"/>
      <c r="L477" s="1"/>
      <c r="M477" s="1"/>
      <c r="N477" s="1"/>
      <c r="O477" s="1"/>
      <c r="P477" s="1"/>
      <c r="Q477" s="1"/>
      <c r="R477" s="1"/>
    </row>
    <row r="478" spans="1:18" ht="15.75" customHeight="1">
      <c r="A478" s="1"/>
      <c r="B478" s="1"/>
      <c r="C478" s="1"/>
      <c r="D478" s="1"/>
      <c r="E478" s="1"/>
      <c r="F478" s="1"/>
      <c r="G478" s="1"/>
      <c r="H478" s="1"/>
      <c r="I478" s="1"/>
      <c r="J478" s="1"/>
      <c r="L478" s="1"/>
      <c r="M478" s="1"/>
      <c r="N478" s="1"/>
      <c r="O478" s="1"/>
      <c r="P478" s="1"/>
      <c r="Q478" s="1"/>
      <c r="R478" s="1"/>
    </row>
    <row r="479" spans="1:18" ht="15.75" customHeight="1">
      <c r="A479" s="1"/>
      <c r="B479" s="1"/>
      <c r="C479" s="1"/>
      <c r="D479" s="1"/>
      <c r="E479" s="1"/>
      <c r="F479" s="1"/>
      <c r="G479" s="1"/>
      <c r="H479" s="1"/>
      <c r="I479" s="1"/>
      <c r="J479" s="1"/>
      <c r="L479" s="1"/>
      <c r="M479" s="1"/>
      <c r="N479" s="1"/>
      <c r="O479" s="1"/>
      <c r="P479" s="1"/>
      <c r="Q479" s="1"/>
      <c r="R479" s="1"/>
    </row>
    <row r="480" spans="1:18" ht="15.75" customHeight="1">
      <c r="A480" s="1"/>
      <c r="B480" s="1"/>
      <c r="C480" s="1"/>
      <c r="D480" s="1"/>
      <c r="E480" s="1"/>
      <c r="F480" s="1"/>
      <c r="G480" s="1"/>
      <c r="H480" s="1"/>
      <c r="I480" s="1"/>
      <c r="J480" s="1"/>
      <c r="L480" s="1"/>
      <c r="M480" s="1"/>
      <c r="N480" s="1"/>
      <c r="O480" s="1"/>
      <c r="P480" s="1"/>
      <c r="Q480" s="1"/>
      <c r="R480" s="1"/>
    </row>
    <row r="481" spans="1:18" ht="15.75" customHeight="1">
      <c r="A481" s="1"/>
      <c r="B481" s="1"/>
      <c r="C481" s="1"/>
      <c r="D481" s="1"/>
      <c r="E481" s="1"/>
      <c r="F481" s="1"/>
      <c r="G481" s="1"/>
      <c r="H481" s="1"/>
      <c r="I481" s="1"/>
      <c r="J481" s="1"/>
      <c r="L481" s="1"/>
      <c r="M481" s="1"/>
      <c r="N481" s="1"/>
      <c r="O481" s="1"/>
      <c r="P481" s="1"/>
      <c r="Q481" s="1"/>
      <c r="R481" s="1"/>
    </row>
    <row r="482" spans="1:18" ht="15.75" customHeight="1">
      <c r="A482" s="1"/>
      <c r="B482" s="1"/>
      <c r="C482" s="1"/>
      <c r="D482" s="1"/>
      <c r="E482" s="1"/>
      <c r="F482" s="1"/>
      <c r="G482" s="1"/>
      <c r="H482" s="1"/>
      <c r="I482" s="1"/>
      <c r="J482" s="1"/>
      <c r="L482" s="1"/>
      <c r="M482" s="1"/>
      <c r="N482" s="1"/>
      <c r="O482" s="1"/>
      <c r="P482" s="1"/>
      <c r="Q482" s="1"/>
      <c r="R482" s="1"/>
    </row>
    <row r="483" spans="1:18" ht="15.75" customHeight="1">
      <c r="A483" s="1"/>
      <c r="B483" s="1"/>
      <c r="C483" s="1"/>
      <c r="D483" s="1"/>
      <c r="E483" s="1"/>
      <c r="F483" s="1"/>
      <c r="G483" s="1"/>
      <c r="H483" s="1"/>
      <c r="I483" s="1"/>
      <c r="J483" s="1"/>
      <c r="L483" s="1"/>
      <c r="M483" s="1"/>
      <c r="N483" s="1"/>
      <c r="O483" s="1"/>
      <c r="P483" s="1"/>
      <c r="Q483" s="1"/>
      <c r="R483" s="1"/>
    </row>
    <row r="484" spans="1:18" ht="15.75" customHeight="1">
      <c r="A484" s="1"/>
      <c r="B484" s="1"/>
      <c r="C484" s="1"/>
      <c r="D484" s="1"/>
      <c r="E484" s="1"/>
      <c r="F484" s="1"/>
      <c r="G484" s="1"/>
      <c r="H484" s="1"/>
      <c r="I484" s="1"/>
      <c r="J484" s="1"/>
      <c r="L484" s="1"/>
      <c r="M484" s="1"/>
      <c r="N484" s="1"/>
      <c r="O484" s="1"/>
      <c r="P484" s="1"/>
      <c r="Q484" s="1"/>
      <c r="R484" s="1"/>
    </row>
    <row r="485" spans="1:18" ht="15.75" customHeight="1">
      <c r="A485" s="1"/>
      <c r="B485" s="1"/>
      <c r="C485" s="1"/>
      <c r="D485" s="1"/>
      <c r="E485" s="1"/>
      <c r="F485" s="1"/>
      <c r="G485" s="1"/>
      <c r="H485" s="1"/>
      <c r="I485" s="1"/>
      <c r="J485" s="1"/>
      <c r="L485" s="1"/>
      <c r="M485" s="1"/>
      <c r="N485" s="1"/>
      <c r="O485" s="1"/>
      <c r="P485" s="1"/>
      <c r="Q485" s="1"/>
      <c r="R485" s="1"/>
    </row>
    <row r="486" spans="1:18" ht="15.75" customHeight="1">
      <c r="A486" s="1"/>
      <c r="B486" s="1"/>
      <c r="C486" s="1"/>
      <c r="D486" s="1"/>
      <c r="E486" s="1"/>
      <c r="F486" s="1"/>
      <c r="G486" s="1"/>
      <c r="H486" s="1"/>
      <c r="I486" s="1"/>
      <c r="J486" s="1"/>
      <c r="L486" s="1"/>
      <c r="M486" s="1"/>
      <c r="N486" s="1"/>
      <c r="O486" s="1"/>
      <c r="P486" s="1"/>
      <c r="Q486" s="1"/>
      <c r="R486" s="1"/>
    </row>
    <row r="487" spans="1:18" ht="15.75" customHeight="1">
      <c r="A487" s="1"/>
      <c r="B487" s="1"/>
      <c r="C487" s="1"/>
      <c r="D487" s="1"/>
      <c r="E487" s="1"/>
      <c r="F487" s="1"/>
      <c r="G487" s="1"/>
      <c r="H487" s="1"/>
      <c r="I487" s="1"/>
      <c r="J487" s="1"/>
      <c r="L487" s="1"/>
      <c r="M487" s="1"/>
      <c r="N487" s="1"/>
      <c r="O487" s="1"/>
      <c r="P487" s="1"/>
      <c r="Q487" s="1"/>
      <c r="R487" s="1"/>
    </row>
    <row r="488" spans="1:18" ht="15.75" customHeight="1">
      <c r="A488" s="1"/>
      <c r="B488" s="1"/>
      <c r="C488" s="1"/>
      <c r="D488" s="1"/>
      <c r="E488" s="1"/>
      <c r="F488" s="1"/>
      <c r="G488" s="1"/>
      <c r="H488" s="1"/>
      <c r="I488" s="1"/>
      <c r="J488" s="1"/>
      <c r="L488" s="1"/>
      <c r="M488" s="1"/>
      <c r="N488" s="1"/>
      <c r="O488" s="1"/>
      <c r="P488" s="1"/>
      <c r="Q488" s="1"/>
      <c r="R488" s="1"/>
    </row>
    <row r="489" spans="1:18" ht="15.75" customHeight="1">
      <c r="A489" s="1"/>
      <c r="B489" s="1"/>
      <c r="C489" s="1"/>
      <c r="D489" s="1"/>
      <c r="E489" s="1"/>
      <c r="F489" s="1"/>
      <c r="G489" s="1"/>
      <c r="H489" s="1"/>
      <c r="I489" s="1"/>
      <c r="J489" s="1"/>
      <c r="L489" s="1"/>
      <c r="M489" s="1"/>
      <c r="N489" s="1"/>
      <c r="O489" s="1"/>
      <c r="P489" s="1"/>
      <c r="Q489" s="1"/>
      <c r="R489" s="1"/>
    </row>
    <row r="490" spans="1:18" ht="15.75" customHeight="1">
      <c r="A490" s="1"/>
      <c r="B490" s="1"/>
      <c r="C490" s="1"/>
      <c r="D490" s="1"/>
      <c r="E490" s="1"/>
      <c r="F490" s="1"/>
      <c r="G490" s="1"/>
      <c r="H490" s="1"/>
      <c r="I490" s="1"/>
      <c r="J490" s="1"/>
      <c r="L490" s="1"/>
      <c r="M490" s="1"/>
      <c r="N490" s="1"/>
      <c r="O490" s="1"/>
      <c r="P490" s="1"/>
      <c r="Q490" s="1"/>
      <c r="R490" s="1"/>
    </row>
    <row r="491" spans="1:18" ht="15.75" customHeight="1">
      <c r="A491" s="1"/>
      <c r="B491" s="1"/>
      <c r="C491" s="1"/>
      <c r="D491" s="1"/>
      <c r="E491" s="1"/>
      <c r="F491" s="1"/>
      <c r="G491" s="1"/>
      <c r="H491" s="1"/>
      <c r="I491" s="1"/>
      <c r="J491" s="1"/>
      <c r="L491" s="1"/>
      <c r="M491" s="1"/>
      <c r="N491" s="1"/>
      <c r="O491" s="1"/>
      <c r="P491" s="1"/>
      <c r="Q491" s="1"/>
      <c r="R491" s="1"/>
    </row>
    <row r="492" spans="1:18" ht="15.75" customHeight="1">
      <c r="A492" s="1"/>
      <c r="B492" s="1"/>
      <c r="C492" s="1"/>
      <c r="D492" s="1"/>
      <c r="E492" s="1"/>
      <c r="F492" s="1"/>
      <c r="G492" s="1"/>
      <c r="H492" s="1"/>
      <c r="I492" s="1"/>
      <c r="J492" s="1"/>
      <c r="L492" s="1"/>
      <c r="M492" s="1"/>
      <c r="N492" s="1"/>
      <c r="O492" s="1"/>
      <c r="P492" s="1"/>
      <c r="Q492" s="1"/>
      <c r="R492" s="1"/>
    </row>
    <row r="493" spans="1:18" ht="15.75" customHeight="1">
      <c r="A493" s="1"/>
      <c r="B493" s="1"/>
      <c r="C493" s="1"/>
      <c r="D493" s="1"/>
      <c r="E493" s="1"/>
      <c r="F493" s="1"/>
      <c r="G493" s="1"/>
      <c r="H493" s="1"/>
      <c r="I493" s="1"/>
      <c r="J493" s="1"/>
      <c r="L493" s="1"/>
      <c r="M493" s="1"/>
      <c r="N493" s="1"/>
      <c r="O493" s="1"/>
      <c r="P493" s="1"/>
      <c r="Q493" s="1"/>
      <c r="R493" s="1"/>
    </row>
    <row r="494" spans="1:18" ht="15.75" customHeight="1">
      <c r="A494" s="1"/>
      <c r="B494" s="1"/>
      <c r="C494" s="1"/>
      <c r="D494" s="1"/>
      <c r="E494" s="1"/>
      <c r="F494" s="1"/>
      <c r="G494" s="1"/>
      <c r="H494" s="1"/>
      <c r="I494" s="1"/>
      <c r="J494" s="1"/>
      <c r="L494" s="1"/>
      <c r="M494" s="1"/>
      <c r="N494" s="1"/>
      <c r="O494" s="1"/>
      <c r="P494" s="1"/>
      <c r="Q494" s="1"/>
      <c r="R494" s="1"/>
    </row>
    <row r="495" spans="1:18" ht="15.75" customHeight="1">
      <c r="A495" s="1"/>
      <c r="B495" s="1"/>
      <c r="C495" s="1"/>
      <c r="D495" s="1"/>
      <c r="E495" s="1"/>
      <c r="F495" s="1"/>
      <c r="G495" s="1"/>
      <c r="H495" s="1"/>
      <c r="I495" s="1"/>
      <c r="J495" s="1"/>
      <c r="L495" s="1"/>
      <c r="M495" s="1"/>
      <c r="N495" s="1"/>
      <c r="O495" s="1"/>
      <c r="P495" s="1"/>
      <c r="Q495" s="1"/>
      <c r="R495" s="1"/>
    </row>
    <row r="496" spans="1:18" ht="15.75" customHeight="1">
      <c r="A496" s="1"/>
      <c r="B496" s="1"/>
      <c r="C496" s="1"/>
      <c r="D496" s="1"/>
      <c r="E496" s="1"/>
      <c r="F496" s="1"/>
      <c r="G496" s="1"/>
      <c r="H496" s="1"/>
      <c r="I496" s="1"/>
      <c r="J496" s="1"/>
      <c r="L496" s="1"/>
      <c r="M496" s="1"/>
      <c r="N496" s="1"/>
      <c r="O496" s="1"/>
      <c r="P496" s="1"/>
      <c r="Q496" s="1"/>
      <c r="R496" s="1"/>
    </row>
    <row r="497" spans="1:18" ht="15.75" customHeight="1">
      <c r="A497" s="1"/>
      <c r="B497" s="1"/>
      <c r="C497" s="1"/>
      <c r="D497" s="1"/>
      <c r="E497" s="1"/>
      <c r="F497" s="1"/>
      <c r="G497" s="1"/>
      <c r="H497" s="1"/>
      <c r="I497" s="1"/>
      <c r="J497" s="1"/>
      <c r="L497" s="1"/>
      <c r="M497" s="1"/>
      <c r="N497" s="1"/>
      <c r="O497" s="1"/>
      <c r="P497" s="1"/>
      <c r="Q497" s="1"/>
      <c r="R497" s="1"/>
    </row>
    <row r="498" spans="1:18" ht="15.75" customHeight="1">
      <c r="A498" s="1"/>
      <c r="B498" s="1"/>
      <c r="C498" s="1"/>
      <c r="D498" s="1"/>
      <c r="E498" s="1"/>
      <c r="F498" s="1"/>
      <c r="G498" s="1"/>
      <c r="H498" s="1"/>
      <c r="I498" s="1"/>
      <c r="J498" s="1"/>
      <c r="L498" s="1"/>
      <c r="M498" s="1"/>
      <c r="N498" s="1"/>
      <c r="O498" s="1"/>
      <c r="P498" s="1"/>
      <c r="Q498" s="1"/>
      <c r="R498" s="1"/>
    </row>
    <row r="499" spans="1:18" ht="15.75" customHeight="1">
      <c r="A499" s="1"/>
      <c r="B499" s="1"/>
      <c r="C499" s="1"/>
      <c r="D499" s="1"/>
      <c r="E499" s="1"/>
      <c r="F499" s="1"/>
      <c r="G499" s="1"/>
      <c r="H499" s="1"/>
      <c r="I499" s="1"/>
      <c r="J499" s="1"/>
      <c r="L499" s="1"/>
      <c r="M499" s="1"/>
      <c r="N499" s="1"/>
      <c r="O499" s="1"/>
      <c r="P499" s="1"/>
      <c r="Q499" s="1"/>
      <c r="R499" s="1"/>
    </row>
    <row r="500" spans="1:18" ht="15.75" customHeight="1">
      <c r="A500" s="1"/>
      <c r="B500" s="1"/>
      <c r="C500" s="1"/>
      <c r="D500" s="1"/>
      <c r="E500" s="1"/>
      <c r="F500" s="1"/>
      <c r="G500" s="1"/>
      <c r="H500" s="1"/>
      <c r="I500" s="1"/>
      <c r="J500" s="1"/>
      <c r="L500" s="1"/>
      <c r="M500" s="1"/>
      <c r="N500" s="1"/>
      <c r="O500" s="1"/>
      <c r="P500" s="1"/>
      <c r="Q500" s="1"/>
      <c r="R500" s="1"/>
    </row>
    <row r="501" spans="1:18" ht="15.75" customHeight="1">
      <c r="A501" s="1"/>
      <c r="B501" s="1"/>
      <c r="C501" s="1"/>
      <c r="D501" s="1"/>
      <c r="E501" s="1"/>
      <c r="F501" s="1"/>
      <c r="G501" s="1"/>
      <c r="H501" s="1"/>
      <c r="I501" s="1"/>
      <c r="J501" s="1"/>
      <c r="L501" s="1"/>
      <c r="M501" s="1"/>
      <c r="N501" s="1"/>
      <c r="O501" s="1"/>
      <c r="P501" s="1"/>
      <c r="Q501" s="1"/>
      <c r="R501" s="1"/>
    </row>
    <row r="502" spans="1:18" ht="15.75" customHeight="1">
      <c r="A502" s="1"/>
      <c r="B502" s="1"/>
      <c r="C502" s="1"/>
      <c r="D502" s="1"/>
      <c r="E502" s="1"/>
      <c r="F502" s="1"/>
      <c r="G502" s="1"/>
      <c r="H502" s="1"/>
      <c r="I502" s="1"/>
      <c r="J502" s="1"/>
      <c r="L502" s="1"/>
      <c r="M502" s="1"/>
      <c r="N502" s="1"/>
      <c r="O502" s="1"/>
      <c r="P502" s="1"/>
      <c r="Q502" s="1"/>
      <c r="R502" s="1"/>
    </row>
    <row r="503" spans="1:18" ht="15.75" customHeight="1">
      <c r="A503" s="1"/>
      <c r="B503" s="1"/>
      <c r="C503" s="1"/>
      <c r="D503" s="1"/>
      <c r="E503" s="1"/>
      <c r="F503" s="1"/>
      <c r="G503" s="1"/>
      <c r="H503" s="1"/>
      <c r="I503" s="1"/>
      <c r="J503" s="1"/>
      <c r="L503" s="1"/>
      <c r="M503" s="1"/>
      <c r="N503" s="1"/>
      <c r="O503" s="1"/>
      <c r="P503" s="1"/>
      <c r="Q503" s="1"/>
      <c r="R503" s="1"/>
    </row>
    <row r="504" spans="1:18" ht="15.75" customHeight="1">
      <c r="A504" s="1"/>
      <c r="B504" s="1"/>
      <c r="C504" s="1"/>
      <c r="D504" s="1"/>
      <c r="E504" s="1"/>
      <c r="F504" s="1"/>
      <c r="G504" s="1"/>
      <c r="H504" s="1"/>
      <c r="I504" s="1"/>
      <c r="J504" s="1"/>
      <c r="L504" s="1"/>
      <c r="M504" s="1"/>
      <c r="N504" s="1"/>
      <c r="O504" s="1"/>
      <c r="P504" s="1"/>
      <c r="Q504" s="1"/>
      <c r="R504" s="1"/>
    </row>
    <row r="505" spans="1:18" ht="15.75" customHeight="1">
      <c r="A505" s="1"/>
      <c r="B505" s="1"/>
      <c r="C505" s="1"/>
      <c r="D505" s="1"/>
      <c r="E505" s="1"/>
      <c r="F505" s="1"/>
      <c r="G505" s="1"/>
      <c r="H505" s="1"/>
      <c r="I505" s="1"/>
      <c r="J505" s="1"/>
      <c r="L505" s="1"/>
      <c r="M505" s="1"/>
      <c r="N505" s="1"/>
      <c r="O505" s="1"/>
      <c r="P505" s="1"/>
      <c r="Q505" s="1"/>
      <c r="R505" s="1"/>
    </row>
    <row r="506" spans="1:18" ht="15.75" customHeight="1">
      <c r="A506" s="1"/>
      <c r="B506" s="1"/>
      <c r="C506" s="1"/>
      <c r="D506" s="1"/>
      <c r="E506" s="1"/>
      <c r="F506" s="1"/>
      <c r="G506" s="1"/>
      <c r="H506" s="1"/>
      <c r="I506" s="1"/>
      <c r="J506" s="1"/>
      <c r="L506" s="1"/>
      <c r="M506" s="1"/>
      <c r="N506" s="1"/>
      <c r="O506" s="1"/>
      <c r="P506" s="1"/>
      <c r="Q506" s="1"/>
      <c r="R506" s="1"/>
    </row>
    <row r="507" spans="1:18" ht="15.75" customHeight="1">
      <c r="A507" s="1"/>
      <c r="B507" s="1"/>
      <c r="C507" s="1"/>
      <c r="D507" s="1"/>
      <c r="E507" s="1"/>
      <c r="F507" s="1"/>
      <c r="G507" s="1"/>
      <c r="H507" s="1"/>
      <c r="I507" s="1"/>
      <c r="J507" s="1"/>
      <c r="L507" s="1"/>
      <c r="M507" s="1"/>
      <c r="N507" s="1"/>
      <c r="O507" s="1"/>
      <c r="P507" s="1"/>
      <c r="Q507" s="1"/>
      <c r="R507" s="1"/>
    </row>
    <row r="508" spans="1:18" ht="15.75" customHeight="1">
      <c r="A508" s="1"/>
      <c r="B508" s="1"/>
      <c r="C508" s="1"/>
      <c r="D508" s="1"/>
      <c r="E508" s="1"/>
      <c r="F508" s="1"/>
      <c r="G508" s="1"/>
      <c r="H508" s="1"/>
      <c r="I508" s="1"/>
      <c r="J508" s="1"/>
      <c r="L508" s="1"/>
      <c r="M508" s="1"/>
      <c r="N508" s="1"/>
      <c r="O508" s="1"/>
      <c r="P508" s="1"/>
      <c r="Q508" s="1"/>
      <c r="R508" s="1"/>
    </row>
    <row r="509" spans="1:18" ht="15.75" customHeight="1">
      <c r="A509" s="1"/>
      <c r="B509" s="1"/>
      <c r="C509" s="1"/>
      <c r="D509" s="1"/>
      <c r="E509" s="1"/>
      <c r="F509" s="1"/>
      <c r="G509" s="1"/>
      <c r="H509" s="1"/>
      <c r="I509" s="1"/>
      <c r="J509" s="1"/>
      <c r="L509" s="1"/>
      <c r="M509" s="1"/>
      <c r="N509" s="1"/>
      <c r="O509" s="1"/>
      <c r="P509" s="1"/>
      <c r="Q509" s="1"/>
      <c r="R509" s="1"/>
    </row>
    <row r="510" spans="1:18" ht="15.75" customHeight="1">
      <c r="A510" s="1"/>
      <c r="B510" s="1"/>
      <c r="C510" s="1"/>
      <c r="D510" s="1"/>
      <c r="E510" s="1"/>
      <c r="F510" s="1"/>
      <c r="G510" s="1"/>
      <c r="H510" s="1"/>
      <c r="I510" s="1"/>
      <c r="J510" s="1"/>
      <c r="L510" s="1"/>
      <c r="M510" s="1"/>
      <c r="N510" s="1"/>
      <c r="O510" s="1"/>
      <c r="P510" s="1"/>
      <c r="Q510" s="1"/>
      <c r="R510" s="1"/>
    </row>
    <row r="511" spans="1:18" ht="15.75" customHeight="1">
      <c r="A511" s="1"/>
      <c r="B511" s="1"/>
      <c r="C511" s="1"/>
      <c r="D511" s="1"/>
      <c r="E511" s="1"/>
      <c r="F511" s="1"/>
      <c r="G511" s="1"/>
      <c r="H511" s="1"/>
      <c r="I511" s="1"/>
      <c r="J511" s="1"/>
      <c r="L511" s="1"/>
      <c r="M511" s="1"/>
      <c r="N511" s="1"/>
      <c r="O511" s="1"/>
      <c r="P511" s="1"/>
      <c r="Q511" s="1"/>
      <c r="R511" s="1"/>
    </row>
    <row r="512" spans="1:18" ht="15.75" customHeight="1">
      <c r="A512" s="1"/>
      <c r="B512" s="1"/>
      <c r="C512" s="1"/>
      <c r="D512" s="1"/>
      <c r="E512" s="1"/>
      <c r="F512" s="1"/>
      <c r="G512" s="1"/>
      <c r="H512" s="1"/>
      <c r="I512" s="1"/>
      <c r="J512" s="1"/>
      <c r="L512" s="1"/>
      <c r="M512" s="1"/>
      <c r="N512" s="1"/>
      <c r="O512" s="1"/>
      <c r="P512" s="1"/>
      <c r="Q512" s="1"/>
      <c r="R512" s="1"/>
    </row>
    <row r="513" spans="1:18" ht="15.75" customHeight="1">
      <c r="A513" s="1"/>
      <c r="B513" s="1"/>
      <c r="C513" s="1"/>
      <c r="D513" s="1"/>
      <c r="E513" s="1"/>
      <c r="F513" s="1"/>
      <c r="G513" s="1"/>
      <c r="H513" s="1"/>
      <c r="I513" s="1"/>
      <c r="J513" s="1"/>
      <c r="L513" s="1"/>
      <c r="M513" s="1"/>
      <c r="N513" s="1"/>
      <c r="O513" s="1"/>
      <c r="P513" s="1"/>
      <c r="Q513" s="1"/>
      <c r="R513" s="1"/>
    </row>
    <row r="514" spans="1:18" ht="15.75" customHeight="1">
      <c r="A514" s="1"/>
      <c r="B514" s="1"/>
      <c r="C514" s="1"/>
      <c r="D514" s="1"/>
      <c r="E514" s="1"/>
      <c r="F514" s="1"/>
      <c r="G514" s="1"/>
      <c r="H514" s="1"/>
      <c r="I514" s="1"/>
      <c r="J514" s="1"/>
      <c r="L514" s="1"/>
      <c r="M514" s="1"/>
      <c r="N514" s="1"/>
      <c r="O514" s="1"/>
      <c r="P514" s="1"/>
      <c r="Q514" s="1"/>
      <c r="R514" s="1"/>
    </row>
    <row r="515" spans="1:18" ht="15.75" customHeight="1">
      <c r="A515" s="1"/>
      <c r="B515" s="1"/>
      <c r="C515" s="1"/>
      <c r="D515" s="1"/>
      <c r="E515" s="1"/>
      <c r="F515" s="1"/>
      <c r="G515" s="1"/>
      <c r="H515" s="1"/>
      <c r="I515" s="1"/>
      <c r="J515" s="1"/>
      <c r="L515" s="1"/>
      <c r="M515" s="1"/>
      <c r="N515" s="1"/>
      <c r="O515" s="1"/>
      <c r="P515" s="1"/>
      <c r="Q515" s="1"/>
      <c r="R515" s="1"/>
    </row>
    <row r="516" spans="1:18" ht="15.75" customHeight="1">
      <c r="A516" s="1"/>
      <c r="B516" s="1"/>
      <c r="C516" s="1"/>
      <c r="D516" s="1"/>
      <c r="E516" s="1"/>
      <c r="F516" s="1"/>
      <c r="G516" s="1"/>
      <c r="H516" s="1"/>
      <c r="I516" s="1"/>
      <c r="J516" s="1"/>
      <c r="L516" s="1"/>
      <c r="M516" s="1"/>
      <c r="N516" s="1"/>
      <c r="O516" s="1"/>
      <c r="P516" s="1"/>
      <c r="Q516" s="1"/>
      <c r="R516" s="1"/>
    </row>
    <row r="517" spans="1:18" ht="15.75" customHeight="1">
      <c r="A517" s="1"/>
      <c r="B517" s="1"/>
      <c r="C517" s="1"/>
      <c r="D517" s="1"/>
      <c r="E517" s="1"/>
      <c r="F517" s="1"/>
      <c r="G517" s="1"/>
      <c r="H517" s="1"/>
      <c r="I517" s="1"/>
      <c r="J517" s="1"/>
      <c r="L517" s="1"/>
      <c r="M517" s="1"/>
      <c r="N517" s="1"/>
      <c r="O517" s="1"/>
      <c r="P517" s="1"/>
      <c r="Q517" s="1"/>
      <c r="R517" s="1"/>
    </row>
    <row r="518" spans="1:18" ht="15.75" customHeight="1">
      <c r="A518" s="1"/>
      <c r="B518" s="1"/>
      <c r="C518" s="1"/>
      <c r="D518" s="1"/>
      <c r="E518" s="1"/>
      <c r="F518" s="1"/>
      <c r="G518" s="1"/>
      <c r="H518" s="1"/>
      <c r="I518" s="1"/>
      <c r="J518" s="1"/>
      <c r="L518" s="1"/>
      <c r="M518" s="1"/>
      <c r="N518" s="1"/>
      <c r="O518" s="1"/>
      <c r="P518" s="1"/>
      <c r="Q518" s="1"/>
      <c r="R518" s="1"/>
    </row>
    <row r="519" spans="1:18" ht="15.75" customHeight="1">
      <c r="A519" s="1"/>
      <c r="B519" s="1"/>
      <c r="C519" s="1"/>
      <c r="D519" s="1"/>
      <c r="E519" s="1"/>
      <c r="F519" s="1"/>
      <c r="G519" s="1"/>
      <c r="H519" s="1"/>
      <c r="I519" s="1"/>
      <c r="J519" s="1"/>
      <c r="L519" s="1"/>
      <c r="M519" s="1"/>
      <c r="N519" s="1"/>
      <c r="O519" s="1"/>
      <c r="P519" s="1"/>
      <c r="Q519" s="1"/>
      <c r="R519" s="1"/>
    </row>
    <row r="520" spans="1:18" ht="15.75" customHeight="1">
      <c r="A520" s="1"/>
      <c r="B520" s="1"/>
      <c r="C520" s="1"/>
      <c r="D520" s="1"/>
      <c r="E520" s="1"/>
      <c r="F520" s="1"/>
      <c r="G520" s="1"/>
      <c r="H520" s="1"/>
      <c r="I520" s="1"/>
      <c r="J520" s="1"/>
      <c r="L520" s="1"/>
      <c r="M520" s="1"/>
      <c r="N520" s="1"/>
      <c r="O520" s="1"/>
      <c r="P520" s="1"/>
      <c r="Q520" s="1"/>
      <c r="R520" s="1"/>
    </row>
    <row r="521" spans="1:18" ht="15.75" customHeight="1">
      <c r="A521" s="1"/>
      <c r="B521" s="1"/>
      <c r="C521" s="1"/>
      <c r="D521" s="1"/>
      <c r="E521" s="1"/>
      <c r="F521" s="1"/>
      <c r="G521" s="1"/>
      <c r="H521" s="1"/>
      <c r="I521" s="1"/>
      <c r="J521" s="1"/>
      <c r="L521" s="1"/>
      <c r="M521" s="1"/>
      <c r="N521" s="1"/>
      <c r="O521" s="1"/>
      <c r="P521" s="1"/>
      <c r="Q521" s="1"/>
      <c r="R521" s="1"/>
    </row>
    <row r="522" spans="1:18" ht="15.75" customHeight="1">
      <c r="A522" s="1"/>
      <c r="B522" s="1"/>
      <c r="C522" s="1"/>
      <c r="D522" s="1"/>
      <c r="E522" s="1"/>
      <c r="F522" s="1"/>
      <c r="G522" s="1"/>
      <c r="H522" s="1"/>
      <c r="I522" s="1"/>
      <c r="J522" s="1"/>
      <c r="L522" s="1"/>
      <c r="M522" s="1"/>
      <c r="N522" s="1"/>
      <c r="O522" s="1"/>
      <c r="P522" s="1"/>
      <c r="Q522" s="1"/>
      <c r="R522" s="1"/>
    </row>
    <row r="523" spans="1:18" ht="15.75" customHeight="1">
      <c r="A523" s="1"/>
      <c r="B523" s="1"/>
      <c r="C523" s="1"/>
      <c r="D523" s="1"/>
      <c r="E523" s="1"/>
      <c r="F523" s="1"/>
      <c r="G523" s="1"/>
      <c r="H523" s="1"/>
      <c r="I523" s="1"/>
      <c r="J523" s="1"/>
      <c r="L523" s="1"/>
      <c r="M523" s="1"/>
      <c r="N523" s="1"/>
      <c r="O523" s="1"/>
      <c r="P523" s="1"/>
      <c r="Q523" s="1"/>
      <c r="R523" s="1"/>
    </row>
    <row r="524" spans="1:18" ht="15.75" customHeight="1">
      <c r="A524" s="1"/>
      <c r="B524" s="1"/>
      <c r="C524" s="1"/>
      <c r="D524" s="1"/>
      <c r="E524" s="1"/>
      <c r="F524" s="1"/>
      <c r="G524" s="1"/>
      <c r="H524" s="1"/>
      <c r="I524" s="1"/>
      <c r="J524" s="1"/>
      <c r="L524" s="1"/>
      <c r="M524" s="1"/>
      <c r="N524" s="1"/>
      <c r="O524" s="1"/>
      <c r="P524" s="1"/>
      <c r="Q524" s="1"/>
      <c r="R524" s="1"/>
    </row>
    <row r="525" spans="1:18" ht="15.75" customHeight="1">
      <c r="A525" s="1"/>
      <c r="B525" s="1"/>
      <c r="C525" s="1"/>
      <c r="D525" s="1"/>
      <c r="E525" s="1"/>
      <c r="F525" s="1"/>
      <c r="G525" s="1"/>
      <c r="H525" s="1"/>
      <c r="I525" s="1"/>
      <c r="J525" s="1"/>
      <c r="L525" s="1"/>
      <c r="M525" s="1"/>
      <c r="N525" s="1"/>
      <c r="O525" s="1"/>
      <c r="P525" s="1"/>
      <c r="Q525" s="1"/>
      <c r="R525" s="1"/>
    </row>
    <row r="526" spans="1:18" ht="15.75" customHeight="1">
      <c r="A526" s="1"/>
      <c r="B526" s="1"/>
      <c r="C526" s="1"/>
      <c r="D526" s="1"/>
      <c r="E526" s="1"/>
      <c r="F526" s="1"/>
      <c r="G526" s="1"/>
      <c r="H526" s="1"/>
      <c r="I526" s="1"/>
      <c r="J526" s="1"/>
      <c r="L526" s="1"/>
      <c r="M526" s="1"/>
      <c r="N526" s="1"/>
      <c r="O526" s="1"/>
      <c r="P526" s="1"/>
      <c r="Q526" s="1"/>
      <c r="R526" s="1"/>
    </row>
    <row r="527" spans="1:18" ht="15.75" customHeight="1">
      <c r="A527" s="1"/>
      <c r="B527" s="1"/>
      <c r="C527" s="1"/>
      <c r="D527" s="1"/>
      <c r="E527" s="1"/>
      <c r="F527" s="1"/>
      <c r="G527" s="1"/>
      <c r="H527" s="1"/>
      <c r="I527" s="1"/>
      <c r="J527" s="1"/>
      <c r="L527" s="1"/>
      <c r="M527" s="1"/>
      <c r="N527" s="1"/>
      <c r="O527" s="1"/>
      <c r="P527" s="1"/>
      <c r="Q527" s="1"/>
      <c r="R527" s="1"/>
    </row>
    <row r="528" spans="1:18" ht="15.75" customHeight="1">
      <c r="A528" s="1"/>
      <c r="B528" s="1"/>
      <c r="C528" s="1"/>
      <c r="D528" s="1"/>
      <c r="E528" s="1"/>
      <c r="F528" s="1"/>
      <c r="G528" s="1"/>
      <c r="H528" s="1"/>
      <c r="I528" s="1"/>
      <c r="J528" s="1"/>
      <c r="L528" s="1"/>
      <c r="M528" s="1"/>
      <c r="N528" s="1"/>
      <c r="O528" s="1"/>
      <c r="P528" s="1"/>
      <c r="Q528" s="1"/>
      <c r="R528" s="1"/>
    </row>
    <row r="529" spans="1:18" ht="15.75" customHeight="1">
      <c r="A529" s="1"/>
      <c r="B529" s="1"/>
      <c r="C529" s="1"/>
      <c r="D529" s="1"/>
      <c r="E529" s="1"/>
      <c r="F529" s="1"/>
      <c r="G529" s="1"/>
      <c r="H529" s="1"/>
      <c r="I529" s="1"/>
      <c r="J529" s="1"/>
      <c r="L529" s="1"/>
      <c r="M529" s="1"/>
      <c r="N529" s="1"/>
      <c r="O529" s="1"/>
      <c r="P529" s="1"/>
      <c r="Q529" s="1"/>
      <c r="R529" s="1"/>
    </row>
    <row r="530" spans="1:18" ht="15.75" customHeight="1">
      <c r="A530" s="1"/>
      <c r="B530" s="1"/>
      <c r="C530" s="1"/>
      <c r="D530" s="1"/>
      <c r="E530" s="1"/>
      <c r="F530" s="1"/>
      <c r="G530" s="1"/>
      <c r="H530" s="1"/>
      <c r="I530" s="1"/>
      <c r="J530" s="1"/>
      <c r="L530" s="1"/>
      <c r="M530" s="1"/>
      <c r="N530" s="1"/>
      <c r="O530" s="1"/>
      <c r="P530" s="1"/>
      <c r="Q530" s="1"/>
      <c r="R530" s="1"/>
    </row>
    <row r="531" spans="1:18" ht="15.75" customHeight="1">
      <c r="A531" s="1"/>
      <c r="B531" s="1"/>
      <c r="C531" s="1"/>
      <c r="D531" s="1"/>
      <c r="E531" s="1"/>
      <c r="F531" s="1"/>
      <c r="G531" s="1"/>
      <c r="H531" s="1"/>
      <c r="I531" s="1"/>
      <c r="J531" s="1"/>
      <c r="L531" s="1"/>
      <c r="M531" s="1"/>
      <c r="N531" s="1"/>
      <c r="O531" s="1"/>
      <c r="P531" s="1"/>
      <c r="Q531" s="1"/>
      <c r="R531" s="1"/>
    </row>
    <row r="532" spans="1:18" ht="15.75" customHeight="1">
      <c r="A532" s="1"/>
      <c r="B532" s="1"/>
      <c r="C532" s="1"/>
      <c r="D532" s="1"/>
      <c r="E532" s="1"/>
      <c r="F532" s="1"/>
      <c r="G532" s="1"/>
      <c r="H532" s="1"/>
      <c r="I532" s="1"/>
      <c r="J532" s="1"/>
      <c r="L532" s="1"/>
      <c r="M532" s="1"/>
      <c r="N532" s="1"/>
      <c r="O532" s="1"/>
      <c r="P532" s="1"/>
      <c r="Q532" s="1"/>
      <c r="R532" s="1"/>
    </row>
    <row r="533" spans="1:18" ht="15.75" customHeight="1">
      <c r="A533" s="1"/>
      <c r="B533" s="1"/>
      <c r="C533" s="1"/>
      <c r="D533" s="1"/>
      <c r="E533" s="1"/>
      <c r="F533" s="1"/>
      <c r="G533" s="1"/>
      <c r="H533" s="1"/>
      <c r="I533" s="1"/>
      <c r="J533" s="1"/>
      <c r="L533" s="1"/>
      <c r="M533" s="1"/>
      <c r="N533" s="1"/>
      <c r="O533" s="1"/>
      <c r="P533" s="1"/>
      <c r="Q533" s="1"/>
      <c r="R533" s="1"/>
    </row>
    <row r="534" spans="1:18" ht="15.75" customHeight="1">
      <c r="A534" s="1"/>
      <c r="B534" s="1"/>
      <c r="C534" s="1"/>
      <c r="D534" s="1"/>
      <c r="E534" s="1"/>
      <c r="F534" s="1"/>
      <c r="G534" s="1"/>
      <c r="H534" s="1"/>
      <c r="I534" s="1"/>
      <c r="J534" s="1"/>
      <c r="L534" s="1"/>
      <c r="M534" s="1"/>
      <c r="N534" s="1"/>
      <c r="O534" s="1"/>
      <c r="P534" s="1"/>
      <c r="Q534" s="1"/>
      <c r="R534" s="1"/>
    </row>
    <row r="535" spans="1:18" ht="15.75" customHeight="1">
      <c r="A535" s="1"/>
      <c r="B535" s="1"/>
      <c r="C535" s="1"/>
      <c r="D535" s="1"/>
      <c r="E535" s="1"/>
      <c r="F535" s="1"/>
      <c r="G535" s="1"/>
      <c r="H535" s="1"/>
      <c r="I535" s="1"/>
      <c r="J535" s="1"/>
      <c r="L535" s="1"/>
      <c r="M535" s="1"/>
      <c r="N535" s="1"/>
      <c r="O535" s="1"/>
      <c r="P535" s="1"/>
      <c r="Q535" s="1"/>
      <c r="R535" s="1"/>
    </row>
    <row r="536" spans="1:18" ht="15.75" customHeight="1">
      <c r="A536" s="1"/>
      <c r="B536" s="1"/>
      <c r="C536" s="1"/>
      <c r="D536" s="1"/>
      <c r="E536" s="1"/>
      <c r="F536" s="1"/>
      <c r="G536" s="1"/>
      <c r="H536" s="1"/>
      <c r="I536" s="1"/>
      <c r="J536" s="1"/>
      <c r="L536" s="1"/>
      <c r="M536" s="1"/>
      <c r="N536" s="1"/>
      <c r="O536" s="1"/>
      <c r="P536" s="1"/>
      <c r="Q536" s="1"/>
      <c r="R536" s="1"/>
    </row>
    <row r="537" spans="1:18" ht="15.75" customHeight="1">
      <c r="A537" s="1"/>
      <c r="B537" s="1"/>
      <c r="C537" s="1"/>
      <c r="D537" s="1"/>
      <c r="E537" s="1"/>
      <c r="F537" s="1"/>
      <c r="G537" s="1"/>
      <c r="H537" s="1"/>
      <c r="I537" s="1"/>
      <c r="J537" s="1"/>
      <c r="L537" s="1"/>
      <c r="M537" s="1"/>
      <c r="N537" s="1"/>
      <c r="O537" s="1"/>
      <c r="P537" s="1"/>
      <c r="Q537" s="1"/>
      <c r="R537" s="1"/>
    </row>
    <row r="538" spans="1:18" ht="15.75" customHeight="1">
      <c r="A538" s="1"/>
      <c r="B538" s="1"/>
      <c r="C538" s="1"/>
      <c r="D538" s="1"/>
      <c r="E538" s="1"/>
      <c r="F538" s="1"/>
      <c r="G538" s="1"/>
      <c r="H538" s="1"/>
      <c r="I538" s="1"/>
      <c r="J538" s="1"/>
      <c r="L538" s="1"/>
      <c r="M538" s="1"/>
      <c r="N538" s="1"/>
      <c r="O538" s="1"/>
      <c r="P538" s="1"/>
      <c r="Q538" s="1"/>
      <c r="R538" s="1"/>
    </row>
    <row r="539" spans="1:18" ht="15.75" customHeight="1">
      <c r="A539" s="1"/>
      <c r="B539" s="1"/>
      <c r="C539" s="1"/>
      <c r="D539" s="1"/>
      <c r="E539" s="1"/>
      <c r="F539" s="1"/>
      <c r="G539" s="1"/>
      <c r="H539" s="1"/>
      <c r="I539" s="1"/>
      <c r="J539" s="1"/>
      <c r="L539" s="1"/>
      <c r="M539" s="1"/>
      <c r="N539" s="1"/>
      <c r="O539" s="1"/>
      <c r="P539" s="1"/>
      <c r="Q539" s="1"/>
      <c r="R539" s="1"/>
    </row>
    <row r="540" spans="1:18" ht="15.75" customHeight="1">
      <c r="A540" s="1"/>
      <c r="B540" s="1"/>
      <c r="C540" s="1"/>
      <c r="D540" s="1"/>
      <c r="E540" s="1"/>
      <c r="F540" s="1"/>
      <c r="G540" s="1"/>
      <c r="H540" s="1"/>
      <c r="I540" s="1"/>
      <c r="J540" s="1"/>
      <c r="L540" s="1"/>
      <c r="M540" s="1"/>
      <c r="N540" s="1"/>
      <c r="O540" s="1"/>
      <c r="P540" s="1"/>
      <c r="Q540" s="1"/>
      <c r="R540" s="1"/>
    </row>
    <row r="541" spans="1:18" ht="15.75" customHeight="1">
      <c r="A541" s="1"/>
      <c r="B541" s="1"/>
      <c r="C541" s="1"/>
      <c r="D541" s="1"/>
      <c r="E541" s="1"/>
      <c r="F541" s="1"/>
      <c r="G541" s="1"/>
      <c r="H541" s="1"/>
      <c r="I541" s="1"/>
      <c r="J541" s="1"/>
      <c r="L541" s="1"/>
      <c r="M541" s="1"/>
      <c r="N541" s="1"/>
      <c r="O541" s="1"/>
      <c r="P541" s="1"/>
      <c r="Q541" s="1"/>
      <c r="R541" s="1"/>
    </row>
    <row r="542" spans="1:18" ht="15.75" customHeight="1">
      <c r="A542" s="1"/>
      <c r="B542" s="1"/>
      <c r="C542" s="1"/>
      <c r="D542" s="1"/>
      <c r="E542" s="1"/>
      <c r="F542" s="1"/>
      <c r="G542" s="1"/>
      <c r="H542" s="1"/>
      <c r="I542" s="1"/>
      <c r="J542" s="1"/>
      <c r="L542" s="1"/>
      <c r="M542" s="1"/>
      <c r="N542" s="1"/>
      <c r="O542" s="1"/>
      <c r="P542" s="1"/>
      <c r="Q542" s="1"/>
      <c r="R542" s="1"/>
    </row>
    <row r="543" spans="1:18" ht="15.75" customHeight="1">
      <c r="A543" s="1"/>
      <c r="B543" s="1"/>
      <c r="C543" s="1"/>
      <c r="D543" s="1"/>
      <c r="E543" s="1"/>
      <c r="F543" s="1"/>
      <c r="G543" s="1"/>
      <c r="H543" s="1"/>
      <c r="I543" s="1"/>
      <c r="J543" s="1"/>
      <c r="L543" s="1"/>
      <c r="M543" s="1"/>
      <c r="N543" s="1"/>
      <c r="O543" s="1"/>
      <c r="P543" s="1"/>
      <c r="Q543" s="1"/>
      <c r="R543" s="1"/>
    </row>
    <row r="544" spans="1:18" ht="15.75" customHeight="1">
      <c r="A544" s="1"/>
      <c r="B544" s="1"/>
      <c r="C544" s="1"/>
      <c r="D544" s="1"/>
      <c r="E544" s="1"/>
      <c r="F544" s="1"/>
      <c r="G544" s="1"/>
      <c r="H544" s="1"/>
      <c r="I544" s="1"/>
      <c r="J544" s="1"/>
      <c r="L544" s="1"/>
      <c r="M544" s="1"/>
      <c r="N544" s="1"/>
      <c r="O544" s="1"/>
      <c r="P544" s="1"/>
      <c r="Q544" s="1"/>
      <c r="R544" s="1"/>
    </row>
    <row r="545" spans="1:18" ht="15.75" customHeight="1">
      <c r="A545" s="1"/>
      <c r="B545" s="1"/>
      <c r="C545" s="1"/>
      <c r="D545" s="1"/>
      <c r="E545" s="1"/>
      <c r="F545" s="1"/>
      <c r="G545" s="1"/>
      <c r="H545" s="1"/>
      <c r="I545" s="1"/>
      <c r="J545" s="1"/>
      <c r="L545" s="1"/>
      <c r="M545" s="1"/>
      <c r="N545" s="1"/>
      <c r="O545" s="1"/>
      <c r="P545" s="1"/>
      <c r="Q545" s="1"/>
      <c r="R545" s="1"/>
    </row>
    <row r="546" spans="1:18" ht="15.75" customHeight="1">
      <c r="A546" s="1"/>
      <c r="B546" s="1"/>
      <c r="C546" s="1"/>
      <c r="D546" s="1"/>
      <c r="E546" s="1"/>
      <c r="F546" s="1"/>
      <c r="G546" s="1"/>
      <c r="H546" s="1"/>
      <c r="I546" s="1"/>
      <c r="J546" s="1"/>
      <c r="L546" s="1"/>
      <c r="M546" s="1"/>
      <c r="N546" s="1"/>
      <c r="O546" s="1"/>
      <c r="P546" s="1"/>
      <c r="Q546" s="1"/>
      <c r="R546" s="1"/>
    </row>
    <row r="547" spans="1:18" ht="15.75" customHeight="1">
      <c r="A547" s="1"/>
      <c r="B547" s="1"/>
      <c r="C547" s="1"/>
      <c r="D547" s="1"/>
      <c r="E547" s="1"/>
      <c r="F547" s="1"/>
      <c r="G547" s="1"/>
      <c r="H547" s="1"/>
      <c r="I547" s="1"/>
      <c r="J547" s="1"/>
      <c r="L547" s="1"/>
      <c r="M547" s="1"/>
      <c r="N547" s="1"/>
      <c r="O547" s="1"/>
      <c r="P547" s="1"/>
      <c r="Q547" s="1"/>
      <c r="R547" s="1"/>
    </row>
    <row r="548" spans="1:18" ht="15.75" customHeight="1">
      <c r="A548" s="1"/>
      <c r="B548" s="1"/>
      <c r="C548" s="1"/>
      <c r="D548" s="1"/>
      <c r="E548" s="1"/>
      <c r="F548" s="1"/>
      <c r="G548" s="1"/>
      <c r="H548" s="1"/>
      <c r="I548" s="1"/>
      <c r="J548" s="1"/>
      <c r="L548" s="1"/>
      <c r="M548" s="1"/>
      <c r="N548" s="1"/>
      <c r="O548" s="1"/>
      <c r="P548" s="1"/>
      <c r="Q548" s="1"/>
      <c r="R548" s="1"/>
    </row>
    <row r="549" spans="1:18" ht="15.75" customHeight="1">
      <c r="A549" s="1"/>
      <c r="B549" s="1"/>
      <c r="C549" s="1"/>
      <c r="D549" s="1"/>
      <c r="E549" s="1"/>
      <c r="F549" s="1"/>
      <c r="G549" s="1"/>
      <c r="H549" s="1"/>
      <c r="I549" s="1"/>
      <c r="J549" s="1"/>
      <c r="L549" s="1"/>
      <c r="M549" s="1"/>
      <c r="N549" s="1"/>
      <c r="O549" s="1"/>
      <c r="P549" s="1"/>
      <c r="Q549" s="1"/>
      <c r="R549" s="1"/>
    </row>
    <row r="550" spans="1:18" ht="15.75" customHeight="1">
      <c r="A550" s="1"/>
      <c r="B550" s="1"/>
      <c r="C550" s="1"/>
      <c r="D550" s="1"/>
      <c r="E550" s="1"/>
      <c r="F550" s="1"/>
      <c r="G550" s="1"/>
      <c r="H550" s="1"/>
      <c r="I550" s="1"/>
      <c r="J550" s="1"/>
      <c r="L550" s="1"/>
      <c r="M550" s="1"/>
      <c r="N550" s="1"/>
      <c r="O550" s="1"/>
      <c r="P550" s="1"/>
      <c r="Q550" s="1"/>
      <c r="R550" s="1"/>
    </row>
    <row r="551" spans="1:18" ht="15.75" customHeight="1">
      <c r="A551" s="1"/>
      <c r="B551" s="1"/>
      <c r="C551" s="1"/>
      <c r="D551" s="1"/>
      <c r="E551" s="1"/>
      <c r="F551" s="1"/>
      <c r="G551" s="1"/>
      <c r="H551" s="1"/>
      <c r="I551" s="1"/>
      <c r="J551" s="1"/>
      <c r="L551" s="1"/>
      <c r="M551" s="1"/>
      <c r="N551" s="1"/>
      <c r="O551" s="1"/>
      <c r="P551" s="1"/>
      <c r="Q551" s="1"/>
      <c r="R551" s="1"/>
    </row>
    <row r="552" spans="1:18" ht="15.75" customHeight="1">
      <c r="A552" s="1"/>
      <c r="B552" s="1"/>
      <c r="C552" s="1"/>
      <c r="D552" s="1"/>
      <c r="E552" s="1"/>
      <c r="F552" s="1"/>
      <c r="G552" s="1"/>
      <c r="H552" s="1"/>
      <c r="I552" s="1"/>
      <c r="J552" s="1"/>
      <c r="L552" s="1"/>
      <c r="M552" s="1"/>
      <c r="N552" s="1"/>
      <c r="O552" s="1"/>
      <c r="P552" s="1"/>
      <c r="Q552" s="1"/>
      <c r="R552" s="1"/>
    </row>
    <row r="553" spans="1:18" ht="15.75" customHeight="1">
      <c r="A553" s="1"/>
      <c r="B553" s="1"/>
      <c r="C553" s="1"/>
      <c r="D553" s="1"/>
      <c r="E553" s="1"/>
      <c r="F553" s="1"/>
      <c r="G553" s="1"/>
      <c r="H553" s="1"/>
      <c r="I553" s="1"/>
      <c r="J553" s="1"/>
      <c r="L553" s="1"/>
      <c r="M553" s="1"/>
      <c r="N553" s="1"/>
      <c r="O553" s="1"/>
      <c r="P553" s="1"/>
      <c r="Q553" s="1"/>
      <c r="R553" s="1"/>
    </row>
    <row r="554" spans="1:18" ht="15.75" customHeight="1">
      <c r="A554" s="1"/>
      <c r="B554" s="1"/>
      <c r="C554" s="1"/>
      <c r="D554" s="1"/>
      <c r="E554" s="1"/>
      <c r="F554" s="1"/>
      <c r="G554" s="1"/>
      <c r="H554" s="1"/>
      <c r="I554" s="1"/>
      <c r="J554" s="1"/>
      <c r="L554" s="1"/>
      <c r="M554" s="1"/>
      <c r="N554" s="1"/>
      <c r="O554" s="1"/>
      <c r="P554" s="1"/>
      <c r="Q554" s="1"/>
      <c r="R554" s="1"/>
    </row>
    <row r="555" spans="1:18" ht="15.75" customHeight="1">
      <c r="A555" s="1"/>
      <c r="B555" s="1"/>
      <c r="C555" s="1"/>
      <c r="D555" s="1"/>
      <c r="E555" s="1"/>
      <c r="F555" s="1"/>
      <c r="G555" s="1"/>
      <c r="H555" s="1"/>
      <c r="I555" s="1"/>
      <c r="J555" s="1"/>
      <c r="L555" s="1"/>
      <c r="M555" s="1"/>
      <c r="N555" s="1"/>
      <c r="O555" s="1"/>
      <c r="P555" s="1"/>
      <c r="Q555" s="1"/>
      <c r="R555" s="1"/>
    </row>
    <row r="556" spans="1:18" ht="15.75" customHeight="1">
      <c r="A556" s="1"/>
      <c r="B556" s="1"/>
      <c r="C556" s="1"/>
      <c r="D556" s="1"/>
      <c r="E556" s="1"/>
      <c r="F556" s="1"/>
      <c r="G556" s="1"/>
      <c r="H556" s="1"/>
      <c r="I556" s="1"/>
      <c r="J556" s="1"/>
      <c r="L556" s="1"/>
      <c r="M556" s="1"/>
      <c r="N556" s="1"/>
      <c r="O556" s="1"/>
      <c r="P556" s="1"/>
      <c r="Q556" s="1"/>
      <c r="R556" s="1"/>
    </row>
    <row r="557" spans="1:18" ht="15.75" customHeight="1">
      <c r="A557" s="1"/>
      <c r="B557" s="1"/>
      <c r="C557" s="1"/>
      <c r="D557" s="1"/>
      <c r="E557" s="1"/>
      <c r="F557" s="1"/>
      <c r="G557" s="1"/>
      <c r="H557" s="1"/>
      <c r="I557" s="1"/>
      <c r="J557" s="1"/>
      <c r="L557" s="1"/>
      <c r="M557" s="1"/>
      <c r="N557" s="1"/>
      <c r="O557" s="1"/>
      <c r="P557" s="1"/>
      <c r="Q557" s="1"/>
      <c r="R557" s="1"/>
    </row>
    <row r="558" spans="1:18" ht="15.75" customHeight="1">
      <c r="A558" s="1"/>
      <c r="B558" s="1"/>
      <c r="C558" s="1"/>
      <c r="D558" s="1"/>
      <c r="E558" s="1"/>
      <c r="F558" s="1"/>
      <c r="G558" s="1"/>
      <c r="H558" s="1"/>
      <c r="I558" s="1"/>
      <c r="J558" s="1"/>
      <c r="L558" s="1"/>
      <c r="M558" s="1"/>
      <c r="N558" s="1"/>
      <c r="O558" s="1"/>
      <c r="P558" s="1"/>
      <c r="Q558" s="1"/>
      <c r="R558" s="1"/>
    </row>
    <row r="559" spans="1:18" ht="15.75" customHeight="1">
      <c r="A559" s="1"/>
      <c r="B559" s="1"/>
      <c r="C559" s="1"/>
      <c r="D559" s="1"/>
      <c r="E559" s="1"/>
      <c r="F559" s="1"/>
      <c r="G559" s="1"/>
      <c r="H559" s="1"/>
      <c r="I559" s="1"/>
      <c r="J559" s="1"/>
      <c r="L559" s="1"/>
      <c r="M559" s="1"/>
      <c r="N559" s="1"/>
      <c r="O559" s="1"/>
      <c r="P559" s="1"/>
      <c r="Q559" s="1"/>
      <c r="R559" s="1"/>
    </row>
    <row r="560" spans="1:18" ht="15.75" customHeight="1">
      <c r="A560" s="1"/>
      <c r="B560" s="1"/>
      <c r="C560" s="1"/>
      <c r="D560" s="1"/>
      <c r="E560" s="1"/>
      <c r="F560" s="1"/>
      <c r="G560" s="1"/>
      <c r="H560" s="1"/>
      <c r="I560" s="1"/>
      <c r="J560" s="1"/>
      <c r="L560" s="1"/>
      <c r="M560" s="1"/>
      <c r="N560" s="1"/>
      <c r="O560" s="1"/>
      <c r="P560" s="1"/>
      <c r="Q560" s="1"/>
      <c r="R560" s="1"/>
    </row>
    <row r="561" spans="1:18" ht="15.75" customHeight="1">
      <c r="A561" s="1"/>
      <c r="B561" s="1"/>
      <c r="C561" s="1"/>
      <c r="D561" s="1"/>
      <c r="E561" s="1"/>
      <c r="F561" s="1"/>
      <c r="G561" s="1"/>
      <c r="H561" s="1"/>
      <c r="I561" s="1"/>
      <c r="J561" s="1"/>
      <c r="L561" s="1"/>
      <c r="M561" s="1"/>
      <c r="N561" s="1"/>
      <c r="O561" s="1"/>
      <c r="P561" s="1"/>
      <c r="Q561" s="1"/>
      <c r="R561" s="1"/>
    </row>
    <row r="562" spans="1:18" ht="15.75" customHeight="1">
      <c r="A562" s="1"/>
      <c r="B562" s="1"/>
      <c r="C562" s="1"/>
      <c r="D562" s="1"/>
      <c r="E562" s="1"/>
      <c r="F562" s="1"/>
      <c r="G562" s="1"/>
      <c r="H562" s="1"/>
      <c r="I562" s="1"/>
      <c r="J562" s="1"/>
      <c r="L562" s="1"/>
      <c r="M562" s="1"/>
      <c r="N562" s="1"/>
      <c r="O562" s="1"/>
      <c r="P562" s="1"/>
      <c r="Q562" s="1"/>
      <c r="R562" s="1"/>
    </row>
    <row r="563" spans="1:18" ht="15.75" customHeight="1">
      <c r="A563" s="1"/>
      <c r="B563" s="1"/>
      <c r="C563" s="1"/>
      <c r="D563" s="1"/>
      <c r="E563" s="1"/>
      <c r="F563" s="1"/>
      <c r="G563" s="1"/>
      <c r="H563" s="1"/>
      <c r="I563" s="1"/>
      <c r="J563" s="1"/>
      <c r="L563" s="1"/>
      <c r="M563" s="1"/>
      <c r="N563" s="1"/>
      <c r="O563" s="1"/>
      <c r="P563" s="1"/>
      <c r="Q563" s="1"/>
      <c r="R563" s="1"/>
    </row>
    <row r="564" spans="1:18" ht="15.75" customHeight="1">
      <c r="A564" s="1"/>
      <c r="B564" s="1"/>
      <c r="C564" s="1"/>
      <c r="D564" s="1"/>
      <c r="E564" s="1"/>
      <c r="F564" s="1"/>
      <c r="G564" s="1"/>
      <c r="H564" s="1"/>
      <c r="I564" s="1"/>
      <c r="J564" s="1"/>
      <c r="L564" s="1"/>
      <c r="M564" s="1"/>
      <c r="N564" s="1"/>
      <c r="O564" s="1"/>
      <c r="P564" s="1"/>
      <c r="Q564" s="1"/>
      <c r="R564" s="1"/>
    </row>
    <row r="565" spans="1:18" ht="15.75" customHeight="1">
      <c r="A565" s="1"/>
      <c r="B565" s="1"/>
      <c r="C565" s="1"/>
      <c r="D565" s="1"/>
      <c r="E565" s="1"/>
      <c r="F565" s="1"/>
      <c r="G565" s="1"/>
      <c r="H565" s="1"/>
      <c r="I565" s="1"/>
      <c r="J565" s="1"/>
      <c r="L565" s="1"/>
      <c r="M565" s="1"/>
      <c r="N565" s="1"/>
      <c r="O565" s="1"/>
      <c r="P565" s="1"/>
      <c r="Q565" s="1"/>
      <c r="R565" s="1"/>
    </row>
    <row r="566" spans="1:18" ht="15.75" customHeight="1">
      <c r="A566" s="1"/>
      <c r="B566" s="1"/>
      <c r="C566" s="1"/>
      <c r="D566" s="1"/>
      <c r="E566" s="1"/>
      <c r="F566" s="1"/>
      <c r="G566" s="1"/>
      <c r="H566" s="1"/>
      <c r="I566" s="1"/>
      <c r="J566" s="1"/>
      <c r="L566" s="1"/>
      <c r="M566" s="1"/>
      <c r="N566" s="1"/>
      <c r="O566" s="1"/>
      <c r="P566" s="1"/>
      <c r="Q566" s="1"/>
      <c r="R566" s="1"/>
    </row>
    <row r="567" spans="1:18" ht="15.75" customHeight="1">
      <c r="A567" s="1"/>
      <c r="B567" s="1"/>
      <c r="C567" s="1"/>
      <c r="D567" s="1"/>
      <c r="E567" s="1"/>
      <c r="F567" s="1"/>
      <c r="G567" s="1"/>
      <c r="H567" s="1"/>
      <c r="I567" s="1"/>
      <c r="J567" s="1"/>
      <c r="L567" s="1"/>
      <c r="M567" s="1"/>
      <c r="N567" s="1"/>
      <c r="O567" s="1"/>
      <c r="P567" s="1"/>
      <c r="Q567" s="1"/>
      <c r="R567" s="1"/>
    </row>
    <row r="568" spans="1:18" ht="15.75" customHeight="1">
      <c r="A568" s="1"/>
      <c r="B568" s="1"/>
      <c r="C568" s="1"/>
      <c r="D568" s="1"/>
      <c r="E568" s="1"/>
      <c r="F568" s="1"/>
      <c r="G568" s="1"/>
      <c r="H568" s="1"/>
      <c r="I568" s="1"/>
      <c r="J568" s="1"/>
      <c r="L568" s="1"/>
      <c r="M568" s="1"/>
      <c r="N568" s="1"/>
      <c r="O568" s="1"/>
      <c r="P568" s="1"/>
      <c r="Q568" s="1"/>
      <c r="R568" s="1"/>
    </row>
    <row r="569" spans="1:18" ht="15.75" customHeight="1">
      <c r="A569" s="1"/>
      <c r="B569" s="1"/>
      <c r="C569" s="1"/>
      <c r="D569" s="1"/>
      <c r="E569" s="1"/>
      <c r="F569" s="1"/>
      <c r="G569" s="1"/>
      <c r="H569" s="1"/>
      <c r="I569" s="1"/>
      <c r="J569" s="1"/>
      <c r="L569" s="1"/>
      <c r="M569" s="1"/>
      <c r="N569" s="1"/>
      <c r="O569" s="1"/>
      <c r="P569" s="1"/>
      <c r="Q569" s="1"/>
      <c r="R569" s="1"/>
    </row>
    <row r="570" spans="1:18" ht="15.75" customHeight="1">
      <c r="A570" s="1"/>
      <c r="B570" s="1"/>
      <c r="C570" s="1"/>
      <c r="D570" s="1"/>
      <c r="E570" s="1"/>
      <c r="F570" s="1"/>
      <c r="G570" s="1"/>
      <c r="H570" s="1"/>
      <c r="I570" s="1"/>
      <c r="J570" s="1"/>
      <c r="L570" s="1"/>
      <c r="M570" s="1"/>
      <c r="N570" s="1"/>
      <c r="O570" s="1"/>
      <c r="P570" s="1"/>
      <c r="Q570" s="1"/>
      <c r="R570" s="1"/>
    </row>
    <row r="571" spans="1:18" ht="15.75" customHeight="1">
      <c r="A571" s="1"/>
      <c r="B571" s="1"/>
      <c r="C571" s="1"/>
      <c r="D571" s="1"/>
      <c r="E571" s="1"/>
      <c r="F571" s="1"/>
      <c r="G571" s="1"/>
      <c r="H571" s="1"/>
      <c r="I571" s="1"/>
      <c r="J571" s="1"/>
      <c r="L571" s="1"/>
      <c r="M571" s="1"/>
      <c r="N571" s="1"/>
      <c r="O571" s="1"/>
      <c r="P571" s="1"/>
      <c r="Q571" s="1"/>
      <c r="R571" s="1"/>
    </row>
    <row r="572" spans="1:18" ht="15.75" customHeight="1">
      <c r="A572" s="1"/>
      <c r="B572" s="1"/>
      <c r="C572" s="1"/>
      <c r="D572" s="1"/>
      <c r="E572" s="1"/>
      <c r="F572" s="1"/>
      <c r="G572" s="1"/>
      <c r="H572" s="1"/>
      <c r="I572" s="1"/>
      <c r="J572" s="1"/>
      <c r="L572" s="1"/>
      <c r="M572" s="1"/>
      <c r="N572" s="1"/>
      <c r="O572" s="1"/>
      <c r="P572" s="1"/>
      <c r="Q572" s="1"/>
      <c r="R572" s="1"/>
    </row>
    <row r="573" spans="1:18" ht="15.75" customHeight="1">
      <c r="A573" s="1"/>
      <c r="B573" s="1"/>
      <c r="C573" s="1"/>
      <c r="D573" s="1"/>
      <c r="E573" s="1"/>
      <c r="F573" s="1"/>
      <c r="G573" s="1"/>
      <c r="H573" s="1"/>
      <c r="I573" s="1"/>
      <c r="J573" s="1"/>
      <c r="L573" s="1"/>
      <c r="M573" s="1"/>
      <c r="N573" s="1"/>
      <c r="O573" s="1"/>
      <c r="P573" s="1"/>
      <c r="Q573" s="1"/>
      <c r="R573" s="1"/>
    </row>
    <row r="574" spans="1:18" ht="15.75" customHeight="1">
      <c r="A574" s="1"/>
      <c r="B574" s="1"/>
      <c r="C574" s="1"/>
      <c r="D574" s="1"/>
      <c r="E574" s="1"/>
      <c r="F574" s="1"/>
      <c r="G574" s="1"/>
      <c r="H574" s="1"/>
      <c r="I574" s="1"/>
      <c r="J574" s="1"/>
      <c r="L574" s="1"/>
      <c r="M574" s="1"/>
      <c r="N574" s="1"/>
      <c r="O574" s="1"/>
      <c r="P574" s="1"/>
      <c r="Q574" s="1"/>
      <c r="R574" s="1"/>
    </row>
    <row r="575" spans="1:18" ht="15.75" customHeight="1">
      <c r="A575" s="1"/>
      <c r="B575" s="1"/>
      <c r="C575" s="1"/>
      <c r="D575" s="1"/>
      <c r="E575" s="1"/>
      <c r="F575" s="1"/>
      <c r="G575" s="1"/>
      <c r="H575" s="1"/>
      <c r="I575" s="1"/>
      <c r="J575" s="1"/>
      <c r="L575" s="1"/>
      <c r="M575" s="1"/>
      <c r="N575" s="1"/>
      <c r="O575" s="1"/>
      <c r="P575" s="1"/>
      <c r="Q575" s="1"/>
      <c r="R575" s="1"/>
    </row>
    <row r="576" spans="1:18" ht="15.75" customHeight="1">
      <c r="A576" s="1"/>
      <c r="B576" s="1"/>
      <c r="C576" s="1"/>
      <c r="D576" s="1"/>
      <c r="E576" s="1"/>
      <c r="F576" s="1"/>
      <c r="G576" s="1"/>
      <c r="H576" s="1"/>
      <c r="I576" s="1"/>
      <c r="J576" s="1"/>
      <c r="L576" s="1"/>
      <c r="M576" s="1"/>
      <c r="N576" s="1"/>
      <c r="O576" s="1"/>
      <c r="P576" s="1"/>
      <c r="Q576" s="1"/>
      <c r="R576" s="1"/>
    </row>
    <row r="577" spans="1:18" ht="15.75" customHeight="1">
      <c r="A577" s="1"/>
      <c r="B577" s="1"/>
      <c r="C577" s="1"/>
      <c r="D577" s="1"/>
      <c r="E577" s="1"/>
      <c r="F577" s="1"/>
      <c r="G577" s="1"/>
      <c r="H577" s="1"/>
      <c r="I577" s="1"/>
      <c r="J577" s="1"/>
      <c r="L577" s="1"/>
      <c r="M577" s="1"/>
      <c r="N577" s="1"/>
      <c r="O577" s="1"/>
      <c r="P577" s="1"/>
      <c r="Q577" s="1"/>
      <c r="R577" s="1"/>
    </row>
    <row r="578" spans="1:18" ht="15.75" customHeight="1">
      <c r="A578" s="1"/>
      <c r="B578" s="1"/>
      <c r="C578" s="1"/>
      <c r="D578" s="1"/>
      <c r="E578" s="1"/>
      <c r="F578" s="1"/>
      <c r="G578" s="1"/>
      <c r="H578" s="1"/>
      <c r="I578" s="1"/>
      <c r="J578" s="1"/>
      <c r="L578" s="1"/>
      <c r="M578" s="1"/>
      <c r="N578" s="1"/>
      <c r="O578" s="1"/>
      <c r="P578" s="1"/>
      <c r="Q578" s="1"/>
      <c r="R578" s="1"/>
    </row>
    <row r="579" spans="1:18" ht="15.75" customHeight="1">
      <c r="A579" s="1"/>
      <c r="B579" s="1"/>
      <c r="C579" s="1"/>
      <c r="D579" s="1"/>
      <c r="E579" s="1"/>
      <c r="F579" s="1"/>
      <c r="G579" s="1"/>
      <c r="H579" s="1"/>
      <c r="I579" s="1"/>
      <c r="J579" s="1"/>
      <c r="L579" s="1"/>
      <c r="M579" s="1"/>
      <c r="N579" s="1"/>
      <c r="O579" s="1"/>
      <c r="P579" s="1"/>
      <c r="Q579" s="1"/>
      <c r="R579" s="1"/>
    </row>
    <row r="580" spans="1:18" ht="15.75" customHeight="1">
      <c r="A580" s="1"/>
      <c r="B580" s="1"/>
      <c r="C580" s="1"/>
      <c r="D580" s="1"/>
      <c r="E580" s="1"/>
      <c r="F580" s="1"/>
      <c r="G580" s="1"/>
      <c r="H580" s="1"/>
      <c r="I580" s="1"/>
      <c r="J580" s="1"/>
      <c r="L580" s="1"/>
      <c r="M580" s="1"/>
      <c r="N580" s="1"/>
      <c r="O580" s="1"/>
      <c r="P580" s="1"/>
      <c r="Q580" s="1"/>
      <c r="R580" s="1"/>
    </row>
    <row r="581" spans="1:18" ht="15.75" customHeight="1">
      <c r="A581" s="1"/>
      <c r="B581" s="1"/>
      <c r="C581" s="1"/>
      <c r="D581" s="1"/>
      <c r="E581" s="1"/>
      <c r="F581" s="1"/>
      <c r="G581" s="1"/>
      <c r="H581" s="1"/>
      <c r="I581" s="1"/>
      <c r="J581" s="1"/>
      <c r="L581" s="1"/>
      <c r="M581" s="1"/>
      <c r="N581" s="1"/>
      <c r="O581" s="1"/>
      <c r="P581" s="1"/>
      <c r="Q581" s="1"/>
      <c r="R581" s="1"/>
    </row>
    <row r="582" spans="1:18" ht="15.75" customHeight="1">
      <c r="A582" s="1"/>
      <c r="B582" s="1"/>
      <c r="C582" s="1"/>
      <c r="D582" s="1"/>
      <c r="E582" s="1"/>
      <c r="F582" s="1"/>
      <c r="G582" s="1"/>
      <c r="H582" s="1"/>
      <c r="I582" s="1"/>
      <c r="J582" s="1"/>
      <c r="L582" s="1"/>
      <c r="M582" s="1"/>
      <c r="N582" s="1"/>
      <c r="O582" s="1"/>
      <c r="P582" s="1"/>
      <c r="Q582" s="1"/>
      <c r="R582" s="1"/>
    </row>
    <row r="583" spans="1:18" ht="15.75" customHeight="1">
      <c r="A583" s="1"/>
      <c r="B583" s="1"/>
      <c r="C583" s="1"/>
      <c r="D583" s="1"/>
      <c r="E583" s="1"/>
      <c r="F583" s="1"/>
      <c r="G583" s="1"/>
      <c r="H583" s="1"/>
      <c r="I583" s="1"/>
      <c r="J583" s="1"/>
      <c r="L583" s="1"/>
      <c r="M583" s="1"/>
      <c r="N583" s="1"/>
      <c r="O583" s="1"/>
      <c r="P583" s="1"/>
      <c r="Q583" s="1"/>
      <c r="R583" s="1"/>
    </row>
    <row r="584" spans="1:18" ht="15.75" customHeight="1">
      <c r="A584" s="1"/>
      <c r="B584" s="1"/>
      <c r="C584" s="1"/>
      <c r="D584" s="1"/>
      <c r="E584" s="1"/>
      <c r="F584" s="1"/>
      <c r="G584" s="1"/>
      <c r="H584" s="1"/>
      <c r="I584" s="1"/>
      <c r="J584" s="1"/>
      <c r="L584" s="1"/>
      <c r="M584" s="1"/>
      <c r="N584" s="1"/>
      <c r="O584" s="1"/>
      <c r="P584" s="1"/>
      <c r="Q584" s="1"/>
      <c r="R584" s="1"/>
    </row>
    <row r="585" spans="1:18" ht="15.75" customHeight="1">
      <c r="A585" s="1"/>
      <c r="B585" s="1"/>
      <c r="C585" s="1"/>
      <c r="D585" s="1"/>
      <c r="E585" s="1"/>
      <c r="F585" s="1"/>
      <c r="G585" s="1"/>
      <c r="H585" s="1"/>
      <c r="I585" s="1"/>
      <c r="J585" s="1"/>
      <c r="L585" s="1"/>
      <c r="M585" s="1"/>
      <c r="N585" s="1"/>
      <c r="O585" s="1"/>
      <c r="P585" s="1"/>
      <c r="Q585" s="1"/>
      <c r="R585" s="1"/>
    </row>
    <row r="586" spans="1:18" ht="15.75" customHeight="1">
      <c r="A586" s="1"/>
      <c r="B586" s="1"/>
      <c r="C586" s="1"/>
      <c r="D586" s="1"/>
      <c r="E586" s="1"/>
      <c r="F586" s="1"/>
      <c r="G586" s="1"/>
      <c r="H586" s="1"/>
      <c r="I586" s="1"/>
      <c r="J586" s="1"/>
      <c r="L586" s="1"/>
      <c r="M586" s="1"/>
      <c r="N586" s="1"/>
      <c r="O586" s="1"/>
      <c r="P586" s="1"/>
      <c r="Q586" s="1"/>
      <c r="R586" s="1"/>
    </row>
    <row r="587" spans="1:18" ht="15.75" customHeight="1">
      <c r="A587" s="1"/>
      <c r="B587" s="1"/>
      <c r="C587" s="1"/>
      <c r="D587" s="1"/>
      <c r="E587" s="1"/>
      <c r="F587" s="1"/>
      <c r="G587" s="1"/>
      <c r="H587" s="1"/>
      <c r="I587" s="1"/>
      <c r="J587" s="1"/>
      <c r="L587" s="1"/>
      <c r="M587" s="1"/>
      <c r="N587" s="1"/>
      <c r="O587" s="1"/>
      <c r="P587" s="1"/>
      <c r="Q587" s="1"/>
      <c r="R587" s="1"/>
    </row>
    <row r="588" spans="1:18" ht="15.75" customHeight="1">
      <c r="A588" s="1"/>
      <c r="B588" s="1"/>
      <c r="C588" s="1"/>
      <c r="D588" s="1"/>
      <c r="E588" s="1"/>
      <c r="F588" s="1"/>
      <c r="G588" s="1"/>
      <c r="H588" s="1"/>
      <c r="I588" s="1"/>
      <c r="J588" s="1"/>
      <c r="L588" s="1"/>
      <c r="M588" s="1"/>
      <c r="N588" s="1"/>
      <c r="O588" s="1"/>
      <c r="P588" s="1"/>
      <c r="Q588" s="1"/>
      <c r="R588" s="1"/>
    </row>
    <row r="589" spans="1:18" ht="15.75" customHeight="1">
      <c r="A589" s="1"/>
      <c r="B589" s="1"/>
      <c r="C589" s="1"/>
      <c r="D589" s="1"/>
      <c r="E589" s="1"/>
      <c r="F589" s="1"/>
      <c r="G589" s="1"/>
      <c r="H589" s="1"/>
      <c r="I589" s="1"/>
      <c r="J589" s="1"/>
      <c r="L589" s="1"/>
      <c r="M589" s="1"/>
      <c r="N589" s="1"/>
      <c r="O589" s="1"/>
      <c r="P589" s="1"/>
      <c r="Q589" s="1"/>
      <c r="R589" s="1"/>
    </row>
    <row r="590" spans="1:18" ht="15.75" customHeight="1">
      <c r="A590" s="1"/>
      <c r="B590" s="1"/>
      <c r="C590" s="1"/>
      <c r="D590" s="1"/>
      <c r="E590" s="1"/>
      <c r="F590" s="1"/>
      <c r="G590" s="1"/>
      <c r="H590" s="1"/>
      <c r="I590" s="1"/>
      <c r="J590" s="1"/>
      <c r="L590" s="1"/>
      <c r="M590" s="1"/>
      <c r="N590" s="1"/>
      <c r="O590" s="1"/>
      <c r="P590" s="1"/>
      <c r="Q590" s="1"/>
      <c r="R590" s="1"/>
    </row>
    <row r="591" spans="1:18" ht="15.75" customHeight="1">
      <c r="A591" s="1"/>
      <c r="B591" s="1"/>
      <c r="C591" s="1"/>
      <c r="D591" s="1"/>
      <c r="E591" s="1"/>
      <c r="F591" s="1"/>
      <c r="G591" s="1"/>
      <c r="H591" s="1"/>
      <c r="I591" s="1"/>
      <c r="J591" s="1"/>
      <c r="L591" s="1"/>
      <c r="M591" s="1"/>
      <c r="N591" s="1"/>
      <c r="O591" s="1"/>
      <c r="P591" s="1"/>
      <c r="Q591" s="1"/>
      <c r="R591" s="1"/>
    </row>
    <row r="592" spans="1:18" ht="15.75" customHeight="1">
      <c r="A592" s="1"/>
      <c r="B592" s="1"/>
      <c r="C592" s="1"/>
      <c r="D592" s="1"/>
      <c r="E592" s="1"/>
      <c r="F592" s="1"/>
      <c r="G592" s="1"/>
      <c r="H592" s="1"/>
      <c r="I592" s="1"/>
      <c r="J592" s="1"/>
      <c r="L592" s="1"/>
      <c r="M592" s="1"/>
      <c r="N592" s="1"/>
      <c r="O592" s="1"/>
      <c r="P592" s="1"/>
      <c r="Q592" s="1"/>
      <c r="R592" s="1"/>
    </row>
    <row r="593" spans="1:18" ht="15.75" customHeight="1">
      <c r="A593" s="1"/>
      <c r="B593" s="1"/>
      <c r="C593" s="1"/>
      <c r="D593" s="1"/>
      <c r="E593" s="1"/>
      <c r="F593" s="1"/>
      <c r="G593" s="1"/>
      <c r="H593" s="1"/>
      <c r="I593" s="1"/>
      <c r="J593" s="1"/>
      <c r="L593" s="1"/>
      <c r="M593" s="1"/>
      <c r="N593" s="1"/>
      <c r="O593" s="1"/>
      <c r="P593" s="1"/>
      <c r="Q593" s="1"/>
      <c r="R593" s="1"/>
    </row>
    <row r="594" spans="1:18" ht="15.75" customHeight="1">
      <c r="A594" s="1"/>
      <c r="B594" s="1"/>
      <c r="C594" s="1"/>
      <c r="D594" s="1"/>
      <c r="E594" s="1"/>
      <c r="F594" s="1"/>
      <c r="G594" s="1"/>
      <c r="H594" s="1"/>
      <c r="I594" s="1"/>
      <c r="J594" s="1"/>
      <c r="L594" s="1"/>
      <c r="M594" s="1"/>
      <c r="N594" s="1"/>
      <c r="O594" s="1"/>
      <c r="P594" s="1"/>
      <c r="Q594" s="1"/>
      <c r="R594" s="1"/>
    </row>
    <row r="595" spans="1:18" ht="15.75" customHeight="1">
      <c r="A595" s="1"/>
      <c r="B595" s="1"/>
      <c r="C595" s="1"/>
      <c r="D595" s="1"/>
      <c r="E595" s="1"/>
      <c r="F595" s="1"/>
      <c r="G595" s="1"/>
      <c r="H595" s="1"/>
      <c r="I595" s="1"/>
      <c r="J595" s="1"/>
      <c r="L595" s="1"/>
      <c r="M595" s="1"/>
      <c r="N595" s="1"/>
      <c r="O595" s="1"/>
      <c r="P595" s="1"/>
      <c r="Q595" s="1"/>
      <c r="R595" s="1"/>
    </row>
    <row r="596" spans="1:18" ht="15.75" customHeight="1">
      <c r="A596" s="1"/>
      <c r="B596" s="1"/>
      <c r="C596" s="1"/>
      <c r="D596" s="1"/>
      <c r="E596" s="1"/>
      <c r="F596" s="1"/>
      <c r="G596" s="1"/>
      <c r="H596" s="1"/>
      <c r="I596" s="1"/>
      <c r="J596" s="1"/>
      <c r="L596" s="1"/>
      <c r="M596" s="1"/>
      <c r="N596" s="1"/>
      <c r="O596" s="1"/>
      <c r="P596" s="1"/>
      <c r="Q596" s="1"/>
      <c r="R596" s="1"/>
    </row>
    <row r="597" spans="1:18" ht="15.75" customHeight="1">
      <c r="A597" s="1"/>
      <c r="B597" s="1"/>
      <c r="C597" s="1"/>
      <c r="D597" s="1"/>
      <c r="E597" s="1"/>
      <c r="F597" s="1"/>
      <c r="G597" s="1"/>
      <c r="H597" s="1"/>
      <c r="I597" s="1"/>
      <c r="J597" s="1"/>
      <c r="L597" s="1"/>
      <c r="M597" s="1"/>
      <c r="N597" s="1"/>
      <c r="O597" s="1"/>
      <c r="P597" s="1"/>
      <c r="Q597" s="1"/>
      <c r="R597" s="1"/>
    </row>
    <row r="598" spans="1:18" ht="15.75" customHeight="1">
      <c r="A598" s="1"/>
      <c r="B598" s="1"/>
      <c r="C598" s="1"/>
      <c r="D598" s="1"/>
      <c r="E598" s="1"/>
      <c r="F598" s="1"/>
      <c r="G598" s="1"/>
      <c r="H598" s="1"/>
      <c r="I598" s="1"/>
      <c r="J598" s="1"/>
      <c r="L598" s="1"/>
      <c r="M598" s="1"/>
      <c r="N598" s="1"/>
      <c r="O598" s="1"/>
      <c r="P598" s="1"/>
      <c r="Q598" s="1"/>
      <c r="R598" s="1"/>
    </row>
    <row r="599" spans="1:18" ht="15.75" customHeight="1">
      <c r="A599" s="1"/>
      <c r="B599" s="1"/>
      <c r="C599" s="1"/>
      <c r="D599" s="1"/>
      <c r="E599" s="1"/>
      <c r="F599" s="1"/>
      <c r="G599" s="1"/>
      <c r="H599" s="1"/>
      <c r="I599" s="1"/>
      <c r="J599" s="1"/>
      <c r="L599" s="1"/>
      <c r="M599" s="1"/>
      <c r="N599" s="1"/>
      <c r="O599" s="1"/>
      <c r="P599" s="1"/>
      <c r="Q599" s="1"/>
      <c r="R599" s="1"/>
    </row>
    <row r="600" spans="1:18" ht="15.75" customHeight="1">
      <c r="A600" s="1"/>
      <c r="B600" s="1"/>
      <c r="C600" s="1"/>
      <c r="D600" s="1"/>
      <c r="E600" s="1"/>
      <c r="F600" s="1"/>
      <c r="G600" s="1"/>
      <c r="H600" s="1"/>
      <c r="I600" s="1"/>
      <c r="J600" s="1"/>
      <c r="L600" s="1"/>
      <c r="M600" s="1"/>
      <c r="N600" s="1"/>
      <c r="O600" s="1"/>
      <c r="P600" s="1"/>
      <c r="Q600" s="1"/>
      <c r="R600" s="1"/>
    </row>
    <row r="601" spans="1:18" ht="15.75" customHeight="1">
      <c r="A601" s="1"/>
      <c r="B601" s="1"/>
      <c r="C601" s="1"/>
      <c r="D601" s="1"/>
      <c r="E601" s="1"/>
      <c r="F601" s="1"/>
      <c r="G601" s="1"/>
      <c r="H601" s="1"/>
      <c r="I601" s="1"/>
      <c r="J601" s="1"/>
      <c r="L601" s="1"/>
      <c r="M601" s="1"/>
      <c r="N601" s="1"/>
      <c r="O601" s="1"/>
      <c r="P601" s="1"/>
      <c r="Q601" s="1"/>
      <c r="R601" s="1"/>
    </row>
    <row r="602" spans="1:18" ht="15.75" customHeight="1">
      <c r="A602" s="1"/>
      <c r="B602" s="1"/>
      <c r="C602" s="1"/>
      <c r="D602" s="1"/>
      <c r="E602" s="1"/>
      <c r="F602" s="1"/>
      <c r="G602" s="1"/>
      <c r="H602" s="1"/>
      <c r="I602" s="1"/>
      <c r="J602" s="1"/>
      <c r="L602" s="1"/>
      <c r="M602" s="1"/>
      <c r="N602" s="1"/>
      <c r="O602" s="1"/>
      <c r="P602" s="1"/>
      <c r="Q602" s="1"/>
      <c r="R602" s="1"/>
    </row>
    <row r="603" spans="1:18" ht="15.75" customHeight="1">
      <c r="A603" s="1"/>
      <c r="B603" s="1"/>
      <c r="C603" s="1"/>
      <c r="D603" s="1"/>
      <c r="E603" s="1"/>
      <c r="F603" s="1"/>
      <c r="G603" s="1"/>
      <c r="H603" s="1"/>
      <c r="I603" s="1"/>
      <c r="J603" s="1"/>
      <c r="L603" s="1"/>
      <c r="M603" s="1"/>
      <c r="N603" s="1"/>
      <c r="O603" s="1"/>
      <c r="P603" s="1"/>
      <c r="Q603" s="1"/>
      <c r="R603" s="1"/>
    </row>
    <row r="604" spans="1:18" ht="15.75" customHeight="1">
      <c r="A604" s="1"/>
      <c r="B604" s="1"/>
      <c r="C604" s="1"/>
      <c r="D604" s="1"/>
      <c r="E604" s="1"/>
      <c r="F604" s="1"/>
      <c r="G604" s="1"/>
      <c r="H604" s="1"/>
      <c r="I604" s="1"/>
      <c r="J604" s="1"/>
      <c r="L604" s="1"/>
      <c r="M604" s="1"/>
      <c r="N604" s="1"/>
      <c r="O604" s="1"/>
      <c r="P604" s="1"/>
      <c r="Q604" s="1"/>
      <c r="R604" s="1"/>
    </row>
    <row r="605" spans="1:18" ht="15.75" customHeight="1">
      <c r="A605" s="1"/>
      <c r="B605" s="1"/>
      <c r="C605" s="1"/>
      <c r="D605" s="1"/>
      <c r="E605" s="1"/>
      <c r="F605" s="1"/>
      <c r="G605" s="1"/>
      <c r="H605" s="1"/>
      <c r="I605" s="1"/>
      <c r="J605" s="1"/>
      <c r="L605" s="1"/>
      <c r="M605" s="1"/>
      <c r="N605" s="1"/>
      <c r="O605" s="1"/>
      <c r="P605" s="1"/>
      <c r="Q605" s="1"/>
      <c r="R605" s="1"/>
    </row>
    <row r="606" spans="1:18" ht="15.75" customHeight="1">
      <c r="A606" s="1"/>
      <c r="B606" s="1"/>
      <c r="C606" s="1"/>
      <c r="D606" s="1"/>
      <c r="E606" s="1"/>
      <c r="F606" s="1"/>
      <c r="G606" s="1"/>
      <c r="H606" s="1"/>
      <c r="I606" s="1"/>
      <c r="J606" s="1"/>
      <c r="L606" s="1"/>
      <c r="M606" s="1"/>
      <c r="N606" s="1"/>
      <c r="O606" s="1"/>
      <c r="P606" s="1"/>
      <c r="Q606" s="1"/>
      <c r="R606" s="1"/>
    </row>
    <row r="607" spans="1:18" ht="15.75" customHeight="1">
      <c r="A607" s="1"/>
      <c r="B607" s="1"/>
      <c r="C607" s="1"/>
      <c r="D607" s="1"/>
      <c r="E607" s="1"/>
      <c r="F607" s="1"/>
      <c r="G607" s="1"/>
      <c r="H607" s="1"/>
      <c r="I607" s="1"/>
      <c r="J607" s="1"/>
      <c r="L607" s="1"/>
      <c r="M607" s="1"/>
      <c r="N607" s="1"/>
      <c r="O607" s="1"/>
      <c r="P607" s="1"/>
      <c r="Q607" s="1"/>
      <c r="R607" s="1"/>
    </row>
    <row r="608" spans="1:18" ht="15.75" customHeight="1">
      <c r="A608" s="1"/>
      <c r="B608" s="1"/>
      <c r="C608" s="1"/>
      <c r="D608" s="1"/>
      <c r="E608" s="1"/>
      <c r="F608" s="1"/>
      <c r="G608" s="1"/>
      <c r="H608" s="1"/>
      <c r="I608" s="1"/>
      <c r="J608" s="1"/>
      <c r="L608" s="1"/>
      <c r="M608" s="1"/>
      <c r="N608" s="1"/>
      <c r="O608" s="1"/>
      <c r="P608" s="1"/>
      <c r="Q608" s="1"/>
      <c r="R608" s="1"/>
    </row>
    <row r="609" spans="1:18" ht="15.75" customHeight="1">
      <c r="A609" s="1"/>
      <c r="B609" s="1"/>
      <c r="C609" s="1"/>
      <c r="D609" s="1"/>
      <c r="E609" s="1"/>
      <c r="F609" s="1"/>
      <c r="G609" s="1"/>
      <c r="H609" s="1"/>
      <c r="I609" s="1"/>
      <c r="J609" s="1"/>
      <c r="L609" s="1"/>
      <c r="M609" s="1"/>
      <c r="N609" s="1"/>
      <c r="O609" s="1"/>
      <c r="P609" s="1"/>
      <c r="Q609" s="1"/>
      <c r="R609" s="1"/>
    </row>
    <row r="610" spans="1:18" ht="15.75" customHeight="1">
      <c r="A610" s="1"/>
      <c r="B610" s="1"/>
      <c r="C610" s="1"/>
      <c r="D610" s="1"/>
      <c r="E610" s="1"/>
      <c r="F610" s="1"/>
      <c r="G610" s="1"/>
      <c r="H610" s="1"/>
      <c r="I610" s="1"/>
      <c r="J610" s="1"/>
      <c r="L610" s="1"/>
      <c r="M610" s="1"/>
      <c r="N610" s="1"/>
      <c r="O610" s="1"/>
      <c r="P610" s="1"/>
      <c r="Q610" s="1"/>
      <c r="R610" s="1"/>
    </row>
    <row r="611" spans="1:18" ht="15.75" customHeight="1">
      <c r="A611" s="1"/>
      <c r="B611" s="1"/>
      <c r="C611" s="1"/>
      <c r="D611" s="1"/>
      <c r="E611" s="1"/>
      <c r="F611" s="1"/>
      <c r="G611" s="1"/>
      <c r="H611" s="1"/>
      <c r="I611" s="1"/>
      <c r="J611" s="1"/>
      <c r="L611" s="1"/>
      <c r="M611" s="1"/>
      <c r="N611" s="1"/>
      <c r="O611" s="1"/>
      <c r="P611" s="1"/>
      <c r="Q611" s="1"/>
      <c r="R611" s="1"/>
    </row>
    <row r="612" spans="1:18" ht="15.75" customHeight="1">
      <c r="A612" s="1"/>
      <c r="B612" s="1"/>
      <c r="C612" s="1"/>
      <c r="D612" s="1"/>
      <c r="E612" s="1"/>
      <c r="F612" s="1"/>
      <c r="G612" s="1"/>
      <c r="H612" s="1"/>
      <c r="I612" s="1"/>
      <c r="J612" s="1"/>
      <c r="L612" s="1"/>
      <c r="M612" s="1"/>
      <c r="N612" s="1"/>
      <c r="O612" s="1"/>
      <c r="P612" s="1"/>
      <c r="Q612" s="1"/>
      <c r="R612" s="1"/>
    </row>
    <row r="613" spans="1:18" ht="15.75" customHeight="1">
      <c r="A613" s="1"/>
      <c r="B613" s="1"/>
      <c r="C613" s="1"/>
      <c r="D613" s="1"/>
      <c r="E613" s="1"/>
      <c r="F613" s="1"/>
      <c r="G613" s="1"/>
      <c r="H613" s="1"/>
      <c r="I613" s="1"/>
      <c r="J613" s="1"/>
      <c r="L613" s="1"/>
      <c r="M613" s="1"/>
      <c r="N613" s="1"/>
      <c r="O613" s="1"/>
      <c r="P613" s="1"/>
      <c r="Q613" s="1"/>
      <c r="R613" s="1"/>
    </row>
    <row r="614" spans="1:18" ht="15.75" customHeight="1">
      <c r="A614" s="1"/>
      <c r="B614" s="1"/>
      <c r="C614" s="1"/>
      <c r="D614" s="1"/>
      <c r="E614" s="1"/>
      <c r="F614" s="1"/>
      <c r="G614" s="1"/>
      <c r="H614" s="1"/>
      <c r="I614" s="1"/>
      <c r="J614" s="1"/>
      <c r="L614" s="1"/>
      <c r="M614" s="1"/>
      <c r="N614" s="1"/>
      <c r="O614" s="1"/>
      <c r="P614" s="1"/>
      <c r="Q614" s="1"/>
      <c r="R614" s="1"/>
    </row>
    <row r="615" spans="1:18" ht="15.75" customHeight="1">
      <c r="A615" s="1"/>
      <c r="B615" s="1"/>
      <c r="C615" s="1"/>
      <c r="D615" s="1"/>
      <c r="E615" s="1"/>
      <c r="F615" s="1"/>
      <c r="G615" s="1"/>
      <c r="H615" s="1"/>
      <c r="I615" s="1"/>
      <c r="J615" s="1"/>
      <c r="L615" s="1"/>
      <c r="M615" s="1"/>
      <c r="N615" s="1"/>
      <c r="O615" s="1"/>
      <c r="P615" s="1"/>
      <c r="Q615" s="1"/>
      <c r="R615" s="1"/>
    </row>
    <row r="616" spans="1:18" ht="15.75" customHeight="1">
      <c r="A616" s="1"/>
      <c r="B616" s="1"/>
      <c r="C616" s="1"/>
      <c r="D616" s="1"/>
      <c r="E616" s="1"/>
      <c r="F616" s="1"/>
      <c r="G616" s="1"/>
      <c r="H616" s="1"/>
      <c r="I616" s="1"/>
      <c r="J616" s="1"/>
      <c r="L616" s="1"/>
      <c r="M616" s="1"/>
      <c r="N616" s="1"/>
      <c r="O616" s="1"/>
      <c r="P616" s="1"/>
      <c r="Q616" s="1"/>
      <c r="R616" s="1"/>
    </row>
    <row r="617" spans="1:18" ht="15.75" customHeight="1">
      <c r="A617" s="1"/>
      <c r="B617" s="1"/>
      <c r="C617" s="1"/>
      <c r="D617" s="1"/>
      <c r="E617" s="1"/>
      <c r="F617" s="1"/>
      <c r="G617" s="1"/>
      <c r="H617" s="1"/>
      <c r="I617" s="1"/>
      <c r="J617" s="1"/>
      <c r="L617" s="1"/>
      <c r="M617" s="1"/>
      <c r="N617" s="1"/>
      <c r="O617" s="1"/>
      <c r="P617" s="1"/>
      <c r="Q617" s="1"/>
      <c r="R617" s="1"/>
    </row>
    <row r="618" spans="1:18" ht="15.75" customHeight="1">
      <c r="A618" s="1"/>
      <c r="B618" s="1"/>
      <c r="C618" s="1"/>
      <c r="D618" s="1"/>
      <c r="E618" s="1"/>
      <c r="F618" s="1"/>
      <c r="G618" s="1"/>
      <c r="H618" s="1"/>
      <c r="I618" s="1"/>
      <c r="J618" s="1"/>
      <c r="L618" s="1"/>
      <c r="M618" s="1"/>
      <c r="N618" s="1"/>
      <c r="O618" s="1"/>
      <c r="P618" s="1"/>
      <c r="Q618" s="1"/>
      <c r="R618" s="1"/>
    </row>
    <row r="619" spans="1:18" ht="15.75" customHeight="1">
      <c r="A619" s="1"/>
      <c r="B619" s="1"/>
      <c r="C619" s="1"/>
      <c r="D619" s="1"/>
      <c r="E619" s="1"/>
      <c r="F619" s="1"/>
      <c r="G619" s="1"/>
      <c r="H619" s="1"/>
      <c r="I619" s="1"/>
      <c r="J619" s="1"/>
      <c r="L619" s="1"/>
      <c r="M619" s="1"/>
      <c r="N619" s="1"/>
      <c r="O619" s="1"/>
      <c r="P619" s="1"/>
      <c r="Q619" s="1"/>
      <c r="R619" s="1"/>
    </row>
    <row r="620" spans="1:18" ht="15.75" customHeight="1">
      <c r="A620" s="1"/>
      <c r="B620" s="1"/>
      <c r="C620" s="1"/>
      <c r="D620" s="1"/>
      <c r="E620" s="1"/>
      <c r="F620" s="1"/>
      <c r="G620" s="1"/>
      <c r="H620" s="1"/>
      <c r="I620" s="1"/>
      <c r="J620" s="1"/>
      <c r="L620" s="1"/>
      <c r="M620" s="1"/>
      <c r="N620" s="1"/>
      <c r="O620" s="1"/>
      <c r="P620" s="1"/>
      <c r="Q620" s="1"/>
      <c r="R620" s="1"/>
    </row>
    <row r="621" spans="1:18" ht="15.75" customHeight="1">
      <c r="A621" s="1"/>
      <c r="B621" s="1"/>
      <c r="C621" s="1"/>
      <c r="D621" s="1"/>
      <c r="E621" s="1"/>
      <c r="F621" s="1"/>
      <c r="G621" s="1"/>
      <c r="H621" s="1"/>
      <c r="I621" s="1"/>
      <c r="J621" s="1"/>
      <c r="L621" s="1"/>
      <c r="M621" s="1"/>
      <c r="N621" s="1"/>
      <c r="O621" s="1"/>
      <c r="P621" s="1"/>
      <c r="Q621" s="1"/>
      <c r="R621" s="1"/>
    </row>
    <row r="622" spans="1:18" ht="15.75" customHeight="1">
      <c r="A622" s="1"/>
      <c r="B622" s="1"/>
      <c r="C622" s="1"/>
      <c r="D622" s="1"/>
      <c r="E622" s="1"/>
      <c r="F622" s="1"/>
      <c r="G622" s="1"/>
      <c r="H622" s="1"/>
      <c r="I622" s="1"/>
      <c r="J622" s="1"/>
      <c r="L622" s="1"/>
      <c r="M622" s="1"/>
      <c r="N622" s="1"/>
      <c r="O622" s="1"/>
      <c r="P622" s="1"/>
      <c r="Q622" s="1"/>
      <c r="R622" s="1"/>
    </row>
    <row r="623" spans="1:18" ht="15.75" customHeight="1">
      <c r="A623" s="1"/>
      <c r="B623" s="1"/>
      <c r="C623" s="1"/>
      <c r="D623" s="1"/>
      <c r="E623" s="1"/>
      <c r="F623" s="1"/>
      <c r="G623" s="1"/>
      <c r="H623" s="1"/>
      <c r="I623" s="1"/>
      <c r="J623" s="1"/>
      <c r="L623" s="1"/>
      <c r="M623" s="1"/>
      <c r="N623" s="1"/>
      <c r="O623" s="1"/>
      <c r="P623" s="1"/>
      <c r="Q623" s="1"/>
      <c r="R623" s="1"/>
    </row>
    <row r="624" spans="1:18" ht="15.75" customHeight="1">
      <c r="A624" s="1"/>
      <c r="B624" s="1"/>
      <c r="C624" s="1"/>
      <c r="D624" s="1"/>
      <c r="E624" s="1"/>
      <c r="F624" s="1"/>
      <c r="G624" s="1"/>
      <c r="H624" s="1"/>
      <c r="I624" s="1"/>
      <c r="J624" s="1"/>
      <c r="L624" s="1"/>
      <c r="M624" s="1"/>
      <c r="N624" s="1"/>
      <c r="O624" s="1"/>
      <c r="P624" s="1"/>
      <c r="Q624" s="1"/>
      <c r="R624" s="1"/>
    </row>
    <row r="625" spans="1:18" ht="15.75" customHeight="1">
      <c r="A625" s="1"/>
      <c r="B625" s="1"/>
      <c r="C625" s="1"/>
      <c r="D625" s="1"/>
      <c r="E625" s="1"/>
      <c r="F625" s="1"/>
      <c r="G625" s="1"/>
      <c r="H625" s="1"/>
      <c r="I625" s="1"/>
      <c r="J625" s="1"/>
      <c r="L625" s="1"/>
      <c r="M625" s="1"/>
      <c r="N625" s="1"/>
      <c r="O625" s="1"/>
      <c r="P625" s="1"/>
      <c r="Q625" s="1"/>
      <c r="R625" s="1"/>
    </row>
    <row r="626" spans="1:18" ht="15.75" customHeight="1">
      <c r="A626" s="1"/>
      <c r="B626" s="1"/>
      <c r="C626" s="1"/>
      <c r="D626" s="1"/>
      <c r="E626" s="1"/>
      <c r="F626" s="1"/>
      <c r="G626" s="1"/>
      <c r="H626" s="1"/>
      <c r="I626" s="1"/>
      <c r="J626" s="1"/>
      <c r="L626" s="1"/>
      <c r="M626" s="1"/>
      <c r="N626" s="1"/>
      <c r="O626" s="1"/>
      <c r="P626" s="1"/>
      <c r="Q626" s="1"/>
      <c r="R626" s="1"/>
    </row>
    <row r="627" spans="1:18" ht="15.75" customHeight="1">
      <c r="A627" s="1"/>
      <c r="B627" s="1"/>
      <c r="C627" s="1"/>
      <c r="D627" s="1"/>
      <c r="E627" s="1"/>
      <c r="F627" s="1"/>
      <c r="G627" s="1"/>
      <c r="H627" s="1"/>
      <c r="I627" s="1"/>
      <c r="J627" s="1"/>
      <c r="L627" s="1"/>
      <c r="M627" s="1"/>
      <c r="N627" s="1"/>
      <c r="O627" s="1"/>
      <c r="P627" s="1"/>
      <c r="Q627" s="1"/>
      <c r="R627" s="1"/>
    </row>
    <row r="628" spans="1:18" ht="15.75" customHeight="1">
      <c r="A628" s="1"/>
      <c r="B628" s="1"/>
      <c r="C628" s="1"/>
      <c r="D628" s="1"/>
      <c r="E628" s="1"/>
      <c r="F628" s="1"/>
      <c r="G628" s="1"/>
      <c r="H628" s="1"/>
      <c r="I628" s="1"/>
      <c r="J628" s="1"/>
      <c r="L628" s="1"/>
      <c r="M628" s="1"/>
      <c r="N628" s="1"/>
      <c r="O628" s="1"/>
      <c r="P628" s="1"/>
      <c r="Q628" s="1"/>
      <c r="R628" s="1"/>
    </row>
    <row r="629" spans="1:18" ht="15.75" customHeight="1">
      <c r="A629" s="1"/>
      <c r="B629" s="1"/>
      <c r="C629" s="1"/>
      <c r="D629" s="1"/>
      <c r="E629" s="1"/>
      <c r="F629" s="1"/>
      <c r="G629" s="1"/>
      <c r="H629" s="1"/>
      <c r="I629" s="1"/>
      <c r="J629" s="1"/>
      <c r="L629" s="1"/>
      <c r="M629" s="1"/>
      <c r="N629" s="1"/>
      <c r="O629" s="1"/>
      <c r="P629" s="1"/>
      <c r="Q629" s="1"/>
      <c r="R629" s="1"/>
    </row>
    <row r="630" spans="1:18" ht="15.75" customHeight="1">
      <c r="A630" s="1"/>
      <c r="B630" s="1"/>
      <c r="C630" s="1"/>
      <c r="D630" s="1"/>
      <c r="E630" s="1"/>
      <c r="F630" s="1"/>
      <c r="G630" s="1"/>
      <c r="H630" s="1"/>
      <c r="I630" s="1"/>
      <c r="J630" s="1"/>
      <c r="L630" s="1"/>
      <c r="M630" s="1"/>
      <c r="N630" s="1"/>
      <c r="O630" s="1"/>
      <c r="P630" s="1"/>
      <c r="Q630" s="1"/>
      <c r="R630" s="1"/>
    </row>
    <row r="631" spans="1:18" ht="15.75" customHeight="1">
      <c r="A631" s="1"/>
      <c r="B631" s="1"/>
      <c r="C631" s="1"/>
      <c r="D631" s="1"/>
      <c r="E631" s="1"/>
      <c r="F631" s="1"/>
      <c r="G631" s="1"/>
      <c r="H631" s="1"/>
      <c r="I631" s="1"/>
      <c r="J631" s="1"/>
      <c r="L631" s="1"/>
      <c r="M631" s="1"/>
      <c r="N631" s="1"/>
      <c r="O631" s="1"/>
      <c r="P631" s="1"/>
      <c r="Q631" s="1"/>
      <c r="R631" s="1"/>
    </row>
    <row r="632" spans="1:18" ht="15.75" customHeight="1">
      <c r="A632" s="1"/>
      <c r="B632" s="1"/>
      <c r="C632" s="1"/>
      <c r="D632" s="1"/>
      <c r="E632" s="1"/>
      <c r="F632" s="1"/>
      <c r="G632" s="1"/>
      <c r="H632" s="1"/>
      <c r="I632" s="1"/>
      <c r="J632" s="1"/>
      <c r="L632" s="1"/>
      <c r="M632" s="1"/>
      <c r="N632" s="1"/>
      <c r="O632" s="1"/>
      <c r="P632" s="1"/>
      <c r="Q632" s="1"/>
      <c r="R632" s="1"/>
    </row>
    <row r="633" spans="1:18" ht="15.75" customHeight="1">
      <c r="A633" s="1"/>
      <c r="B633" s="1"/>
      <c r="C633" s="1"/>
      <c r="D633" s="1"/>
      <c r="E633" s="1"/>
      <c r="F633" s="1"/>
      <c r="G633" s="1"/>
      <c r="H633" s="1"/>
      <c r="I633" s="1"/>
      <c r="J633" s="1"/>
      <c r="L633" s="1"/>
      <c r="M633" s="1"/>
      <c r="N633" s="1"/>
      <c r="O633" s="1"/>
      <c r="P633" s="1"/>
      <c r="Q633" s="1"/>
      <c r="R633" s="1"/>
    </row>
    <row r="634" spans="1:18" ht="15.75" customHeight="1">
      <c r="A634" s="1"/>
      <c r="B634" s="1"/>
      <c r="C634" s="1"/>
      <c r="D634" s="1"/>
      <c r="E634" s="1"/>
      <c r="F634" s="1"/>
      <c r="G634" s="1"/>
      <c r="H634" s="1"/>
      <c r="I634" s="1"/>
      <c r="J634" s="1"/>
      <c r="L634" s="1"/>
      <c r="M634" s="1"/>
      <c r="N634" s="1"/>
      <c r="O634" s="1"/>
      <c r="P634" s="1"/>
      <c r="Q634" s="1"/>
      <c r="R634" s="1"/>
    </row>
    <row r="635" spans="1:18" ht="15.75" customHeight="1">
      <c r="A635" s="1"/>
      <c r="B635" s="1"/>
      <c r="C635" s="1"/>
      <c r="D635" s="1"/>
      <c r="E635" s="1"/>
      <c r="F635" s="1"/>
      <c r="G635" s="1"/>
      <c r="H635" s="1"/>
      <c r="I635" s="1"/>
      <c r="J635" s="1"/>
      <c r="L635" s="1"/>
      <c r="M635" s="1"/>
      <c r="N635" s="1"/>
      <c r="O635" s="1"/>
      <c r="P635" s="1"/>
      <c r="Q635" s="1"/>
      <c r="R635" s="1"/>
    </row>
    <row r="636" spans="1:18" ht="15.75" customHeight="1">
      <c r="A636" s="1"/>
      <c r="B636" s="1"/>
      <c r="C636" s="1"/>
      <c r="D636" s="1"/>
      <c r="E636" s="1"/>
      <c r="F636" s="1"/>
      <c r="G636" s="1"/>
      <c r="H636" s="1"/>
      <c r="I636" s="1"/>
      <c r="J636" s="1"/>
      <c r="L636" s="1"/>
      <c r="M636" s="1"/>
      <c r="N636" s="1"/>
      <c r="O636" s="1"/>
      <c r="P636" s="1"/>
      <c r="Q636" s="1"/>
      <c r="R636" s="1"/>
    </row>
    <row r="637" spans="1:18" ht="15.75" customHeight="1">
      <c r="A637" s="1"/>
      <c r="B637" s="1"/>
      <c r="C637" s="1"/>
      <c r="D637" s="1"/>
      <c r="E637" s="1"/>
      <c r="F637" s="1"/>
      <c r="G637" s="1"/>
      <c r="H637" s="1"/>
      <c r="I637" s="1"/>
      <c r="J637" s="1"/>
      <c r="L637" s="1"/>
      <c r="M637" s="1"/>
      <c r="N637" s="1"/>
      <c r="O637" s="1"/>
      <c r="P637" s="1"/>
      <c r="Q637" s="1"/>
      <c r="R637" s="1"/>
    </row>
    <row r="638" spans="1:18" ht="15.75" customHeight="1">
      <c r="A638" s="1"/>
      <c r="B638" s="1"/>
      <c r="C638" s="1"/>
      <c r="D638" s="1"/>
      <c r="E638" s="1"/>
      <c r="F638" s="1"/>
      <c r="G638" s="1"/>
      <c r="H638" s="1"/>
      <c r="I638" s="1"/>
      <c r="J638" s="1"/>
      <c r="L638" s="1"/>
      <c r="M638" s="1"/>
      <c r="N638" s="1"/>
      <c r="O638" s="1"/>
      <c r="P638" s="1"/>
      <c r="Q638" s="1"/>
      <c r="R638" s="1"/>
    </row>
    <row r="639" spans="1:18" ht="15.75" customHeight="1">
      <c r="A639" s="1"/>
      <c r="B639" s="1"/>
      <c r="C639" s="1"/>
      <c r="D639" s="1"/>
      <c r="E639" s="1"/>
      <c r="F639" s="1"/>
      <c r="G639" s="1"/>
      <c r="H639" s="1"/>
      <c r="I639" s="1"/>
      <c r="J639" s="1"/>
      <c r="L639" s="1"/>
      <c r="M639" s="1"/>
      <c r="N639" s="1"/>
      <c r="O639" s="1"/>
      <c r="P639" s="1"/>
      <c r="Q639" s="1"/>
      <c r="R639" s="1"/>
    </row>
    <row r="640" spans="1:18" ht="15.75" customHeight="1">
      <c r="A640" s="1"/>
      <c r="B640" s="1"/>
      <c r="C640" s="1"/>
      <c r="D640" s="1"/>
      <c r="E640" s="1"/>
      <c r="F640" s="1"/>
      <c r="G640" s="1"/>
      <c r="H640" s="1"/>
      <c r="I640" s="1"/>
      <c r="J640" s="1"/>
      <c r="L640" s="1"/>
      <c r="M640" s="1"/>
      <c r="N640" s="1"/>
      <c r="O640" s="1"/>
      <c r="P640" s="1"/>
      <c r="Q640" s="1"/>
      <c r="R640" s="1"/>
    </row>
    <row r="641" spans="1:18" ht="15.75" customHeight="1">
      <c r="A641" s="1"/>
      <c r="B641" s="1"/>
      <c r="C641" s="1"/>
      <c r="D641" s="1"/>
      <c r="E641" s="1"/>
      <c r="F641" s="1"/>
      <c r="G641" s="1"/>
      <c r="H641" s="1"/>
      <c r="I641" s="1"/>
      <c r="J641" s="1"/>
      <c r="L641" s="1"/>
      <c r="M641" s="1"/>
      <c r="N641" s="1"/>
      <c r="O641" s="1"/>
      <c r="P641" s="1"/>
      <c r="Q641" s="1"/>
      <c r="R641" s="1"/>
    </row>
    <row r="642" spans="1:18" ht="15.75" customHeight="1">
      <c r="A642" s="1"/>
      <c r="B642" s="1"/>
      <c r="C642" s="1"/>
      <c r="D642" s="1"/>
      <c r="E642" s="1"/>
      <c r="F642" s="1"/>
      <c r="G642" s="1"/>
      <c r="H642" s="1"/>
      <c r="I642" s="1"/>
      <c r="J642" s="1"/>
      <c r="L642" s="1"/>
      <c r="M642" s="1"/>
      <c r="N642" s="1"/>
      <c r="O642" s="1"/>
      <c r="P642" s="1"/>
      <c r="Q642" s="1"/>
      <c r="R642" s="1"/>
    </row>
    <row r="643" spans="1:18" ht="15.75" customHeight="1">
      <c r="A643" s="1"/>
      <c r="B643" s="1"/>
      <c r="C643" s="1"/>
      <c r="D643" s="1"/>
      <c r="E643" s="1"/>
      <c r="F643" s="1"/>
      <c r="G643" s="1"/>
      <c r="H643" s="1"/>
      <c r="I643" s="1"/>
      <c r="J643" s="1"/>
      <c r="L643" s="1"/>
      <c r="M643" s="1"/>
      <c r="N643" s="1"/>
      <c r="O643" s="1"/>
      <c r="P643" s="1"/>
      <c r="Q643" s="1"/>
      <c r="R643" s="1"/>
    </row>
    <row r="644" spans="1:18" ht="15.75" customHeight="1">
      <c r="A644" s="1"/>
      <c r="B644" s="1"/>
      <c r="C644" s="1"/>
      <c r="D644" s="1"/>
      <c r="E644" s="1"/>
      <c r="F644" s="1"/>
      <c r="G644" s="1"/>
      <c r="H644" s="1"/>
      <c r="I644" s="1"/>
      <c r="J644" s="1"/>
      <c r="L644" s="1"/>
      <c r="M644" s="1"/>
      <c r="N644" s="1"/>
      <c r="O644" s="1"/>
      <c r="P644" s="1"/>
      <c r="Q644" s="1"/>
      <c r="R644" s="1"/>
    </row>
    <row r="645" spans="1:18" ht="15.75" customHeight="1">
      <c r="A645" s="1"/>
      <c r="B645" s="1"/>
      <c r="C645" s="1"/>
      <c r="D645" s="1"/>
      <c r="E645" s="1"/>
      <c r="F645" s="1"/>
      <c r="G645" s="1"/>
      <c r="H645" s="1"/>
      <c r="I645" s="1"/>
      <c r="J645" s="1"/>
      <c r="L645" s="1"/>
      <c r="M645" s="1"/>
      <c r="N645" s="1"/>
      <c r="O645" s="1"/>
      <c r="P645" s="1"/>
      <c r="Q645" s="1"/>
      <c r="R645" s="1"/>
    </row>
    <row r="646" spans="1:18" ht="15.75" customHeight="1">
      <c r="A646" s="1"/>
      <c r="B646" s="1"/>
      <c r="C646" s="1"/>
      <c r="D646" s="1"/>
      <c r="E646" s="1"/>
      <c r="F646" s="1"/>
      <c r="G646" s="1"/>
      <c r="H646" s="1"/>
      <c r="I646" s="1"/>
      <c r="J646" s="1"/>
      <c r="L646" s="1"/>
      <c r="M646" s="1"/>
      <c r="N646" s="1"/>
      <c r="O646" s="1"/>
      <c r="P646" s="1"/>
      <c r="Q646" s="1"/>
      <c r="R646" s="1"/>
    </row>
    <row r="647" spans="1:18" ht="15.75" customHeight="1">
      <c r="A647" s="1"/>
      <c r="B647" s="1"/>
      <c r="C647" s="1"/>
      <c r="D647" s="1"/>
      <c r="E647" s="1"/>
      <c r="F647" s="1"/>
      <c r="G647" s="1"/>
      <c r="H647" s="1"/>
      <c r="I647" s="1"/>
      <c r="J647" s="1"/>
      <c r="L647" s="1"/>
      <c r="M647" s="1"/>
      <c r="N647" s="1"/>
      <c r="O647" s="1"/>
      <c r="P647" s="1"/>
      <c r="Q647" s="1"/>
      <c r="R647" s="1"/>
    </row>
    <row r="648" spans="1:18" ht="15.75" customHeight="1">
      <c r="A648" s="1"/>
      <c r="B648" s="1"/>
      <c r="C648" s="1"/>
      <c r="D648" s="1"/>
      <c r="E648" s="1"/>
      <c r="F648" s="1"/>
      <c r="G648" s="1"/>
      <c r="H648" s="1"/>
      <c r="I648" s="1"/>
      <c r="J648" s="1"/>
      <c r="L648" s="1"/>
      <c r="M648" s="1"/>
      <c r="N648" s="1"/>
      <c r="O648" s="1"/>
      <c r="P648" s="1"/>
      <c r="Q648" s="1"/>
      <c r="R648" s="1"/>
    </row>
    <row r="649" spans="1:18" ht="15.75" customHeight="1">
      <c r="A649" s="1"/>
      <c r="B649" s="1"/>
      <c r="C649" s="1"/>
      <c r="D649" s="1"/>
      <c r="E649" s="1"/>
      <c r="F649" s="1"/>
      <c r="G649" s="1"/>
      <c r="H649" s="1"/>
      <c r="I649" s="1"/>
      <c r="J649" s="1"/>
      <c r="L649" s="1"/>
      <c r="M649" s="1"/>
      <c r="N649" s="1"/>
      <c r="O649" s="1"/>
      <c r="P649" s="1"/>
      <c r="Q649" s="1"/>
      <c r="R649" s="1"/>
    </row>
    <row r="650" spans="1:18" ht="15.75" customHeight="1">
      <c r="A650" s="1"/>
      <c r="B650" s="1"/>
      <c r="C650" s="1"/>
      <c r="D650" s="1"/>
      <c r="E650" s="1"/>
      <c r="F650" s="1"/>
      <c r="G650" s="1"/>
      <c r="H650" s="1"/>
      <c r="I650" s="1"/>
      <c r="J650" s="1"/>
      <c r="L650" s="1"/>
      <c r="M650" s="1"/>
      <c r="N650" s="1"/>
      <c r="O650" s="1"/>
      <c r="P650" s="1"/>
      <c r="Q650" s="1"/>
      <c r="R650" s="1"/>
    </row>
    <row r="651" spans="1:18" ht="15.75" customHeight="1">
      <c r="A651" s="1"/>
      <c r="B651" s="1"/>
      <c r="C651" s="1"/>
      <c r="D651" s="1"/>
      <c r="E651" s="1"/>
      <c r="F651" s="1"/>
      <c r="G651" s="1"/>
      <c r="H651" s="1"/>
      <c r="I651" s="1"/>
      <c r="J651" s="1"/>
      <c r="L651" s="1"/>
      <c r="M651" s="1"/>
      <c r="N651" s="1"/>
      <c r="O651" s="1"/>
      <c r="P651" s="1"/>
      <c r="Q651" s="1"/>
      <c r="R651" s="1"/>
    </row>
    <row r="652" spans="1:18" ht="15.75" customHeight="1">
      <c r="A652" s="1"/>
      <c r="B652" s="1"/>
      <c r="C652" s="1"/>
      <c r="D652" s="1"/>
      <c r="E652" s="1"/>
      <c r="F652" s="1"/>
      <c r="G652" s="1"/>
      <c r="H652" s="1"/>
      <c r="I652" s="1"/>
      <c r="J652" s="1"/>
      <c r="L652" s="1"/>
      <c r="M652" s="1"/>
      <c r="N652" s="1"/>
      <c r="O652" s="1"/>
      <c r="P652" s="1"/>
      <c r="Q652" s="1"/>
      <c r="R652" s="1"/>
    </row>
    <row r="653" spans="1:18" ht="15.75" customHeight="1">
      <c r="A653" s="1"/>
      <c r="B653" s="1"/>
      <c r="C653" s="1"/>
      <c r="D653" s="1"/>
      <c r="E653" s="1"/>
      <c r="F653" s="1"/>
      <c r="G653" s="1"/>
      <c r="H653" s="1"/>
      <c r="I653" s="1"/>
      <c r="J653" s="1"/>
      <c r="L653" s="1"/>
      <c r="M653" s="1"/>
      <c r="N653" s="1"/>
      <c r="O653" s="1"/>
      <c r="P653" s="1"/>
      <c r="Q653" s="1"/>
      <c r="R653" s="1"/>
    </row>
    <row r="654" spans="1:18" ht="15.75" customHeight="1">
      <c r="A654" s="1"/>
      <c r="B654" s="1"/>
      <c r="C654" s="1"/>
      <c r="D654" s="1"/>
      <c r="E654" s="1"/>
      <c r="F654" s="1"/>
      <c r="G654" s="1"/>
      <c r="H654" s="1"/>
      <c r="I654" s="1"/>
      <c r="J654" s="1"/>
      <c r="L654" s="1"/>
      <c r="M654" s="1"/>
      <c r="N654" s="1"/>
      <c r="O654" s="1"/>
      <c r="P654" s="1"/>
      <c r="Q654" s="1"/>
      <c r="R654" s="1"/>
    </row>
    <row r="655" spans="1:18" ht="15.75" customHeight="1">
      <c r="A655" s="1"/>
      <c r="B655" s="1"/>
      <c r="C655" s="1"/>
      <c r="D655" s="1"/>
      <c r="E655" s="1"/>
      <c r="F655" s="1"/>
      <c r="G655" s="1"/>
      <c r="H655" s="1"/>
      <c r="I655" s="1"/>
      <c r="J655" s="1"/>
      <c r="L655" s="1"/>
      <c r="M655" s="1"/>
      <c r="N655" s="1"/>
      <c r="O655" s="1"/>
      <c r="P655" s="1"/>
      <c r="Q655" s="1"/>
      <c r="R655" s="1"/>
    </row>
    <row r="656" spans="1:18" ht="15.75" customHeight="1">
      <c r="A656" s="1"/>
      <c r="B656" s="1"/>
      <c r="C656" s="1"/>
      <c r="D656" s="1"/>
      <c r="E656" s="1"/>
      <c r="F656" s="1"/>
      <c r="G656" s="1"/>
      <c r="H656" s="1"/>
      <c r="I656" s="1"/>
      <c r="J656" s="1"/>
      <c r="L656" s="1"/>
      <c r="M656" s="1"/>
      <c r="N656" s="1"/>
      <c r="O656" s="1"/>
      <c r="P656" s="1"/>
      <c r="Q656" s="1"/>
      <c r="R656" s="1"/>
    </row>
    <row r="657" spans="1:18" ht="15.75" customHeight="1">
      <c r="A657" s="1"/>
      <c r="B657" s="1"/>
      <c r="C657" s="1"/>
      <c r="D657" s="1"/>
      <c r="E657" s="1"/>
      <c r="F657" s="1"/>
      <c r="G657" s="1"/>
      <c r="H657" s="1"/>
      <c r="I657" s="1"/>
      <c r="J657" s="1"/>
      <c r="L657" s="1"/>
      <c r="M657" s="1"/>
      <c r="N657" s="1"/>
      <c r="O657" s="1"/>
      <c r="P657" s="1"/>
      <c r="Q657" s="1"/>
      <c r="R657" s="1"/>
    </row>
    <row r="658" spans="1:18" ht="15.75" customHeight="1">
      <c r="A658" s="1"/>
      <c r="B658" s="1"/>
      <c r="C658" s="1"/>
      <c r="D658" s="1"/>
      <c r="E658" s="1"/>
      <c r="F658" s="1"/>
      <c r="G658" s="1"/>
      <c r="H658" s="1"/>
      <c r="I658" s="1"/>
      <c r="J658" s="1"/>
      <c r="L658" s="1"/>
      <c r="M658" s="1"/>
      <c r="N658" s="1"/>
      <c r="O658" s="1"/>
      <c r="P658" s="1"/>
      <c r="Q658" s="1"/>
      <c r="R658" s="1"/>
    </row>
    <row r="659" spans="1:18" ht="15.75" customHeight="1">
      <c r="A659" s="1"/>
      <c r="B659" s="1"/>
      <c r="C659" s="1"/>
      <c r="D659" s="1"/>
      <c r="E659" s="1"/>
      <c r="F659" s="1"/>
      <c r="G659" s="1"/>
      <c r="H659" s="1"/>
      <c r="I659" s="1"/>
      <c r="J659" s="1"/>
      <c r="L659" s="1"/>
      <c r="M659" s="1"/>
      <c r="N659" s="1"/>
      <c r="O659" s="1"/>
      <c r="P659" s="1"/>
      <c r="Q659" s="1"/>
      <c r="R659" s="1"/>
    </row>
    <row r="660" spans="1:18" ht="15.75" customHeight="1">
      <c r="A660" s="1"/>
      <c r="B660" s="1"/>
      <c r="C660" s="1"/>
      <c r="D660" s="1"/>
      <c r="E660" s="1"/>
      <c r="F660" s="1"/>
      <c r="G660" s="1"/>
      <c r="H660" s="1"/>
      <c r="I660" s="1"/>
      <c r="J660" s="1"/>
      <c r="L660" s="1"/>
      <c r="M660" s="1"/>
      <c r="N660" s="1"/>
      <c r="O660" s="1"/>
      <c r="P660" s="1"/>
      <c r="Q660" s="1"/>
      <c r="R660" s="1"/>
    </row>
    <row r="661" spans="1:18" ht="15.75" customHeight="1">
      <c r="A661" s="1"/>
      <c r="B661" s="1"/>
      <c r="C661" s="1"/>
      <c r="D661" s="1"/>
      <c r="E661" s="1"/>
      <c r="F661" s="1"/>
      <c r="G661" s="1"/>
      <c r="H661" s="1"/>
      <c r="I661" s="1"/>
      <c r="J661" s="1"/>
      <c r="L661" s="1"/>
      <c r="M661" s="1"/>
      <c r="N661" s="1"/>
      <c r="O661" s="1"/>
      <c r="P661" s="1"/>
      <c r="Q661" s="1"/>
      <c r="R661" s="1"/>
    </row>
    <row r="662" spans="1:18" ht="15.75" customHeight="1">
      <c r="A662" s="1"/>
      <c r="B662" s="1"/>
      <c r="C662" s="1"/>
      <c r="D662" s="1"/>
      <c r="E662" s="1"/>
      <c r="F662" s="1"/>
      <c r="G662" s="1"/>
      <c r="H662" s="1"/>
      <c r="I662" s="1"/>
      <c r="J662" s="1"/>
      <c r="L662" s="1"/>
      <c r="M662" s="1"/>
      <c r="N662" s="1"/>
      <c r="O662" s="1"/>
      <c r="P662" s="1"/>
      <c r="Q662" s="1"/>
      <c r="R662" s="1"/>
    </row>
    <row r="663" spans="1:18" ht="15.75" customHeight="1">
      <c r="A663" s="1"/>
      <c r="B663" s="1"/>
      <c r="C663" s="1"/>
      <c r="D663" s="1"/>
      <c r="E663" s="1"/>
      <c r="F663" s="1"/>
      <c r="G663" s="1"/>
      <c r="H663" s="1"/>
      <c r="I663" s="1"/>
      <c r="J663" s="1"/>
      <c r="L663" s="1"/>
      <c r="M663" s="1"/>
      <c r="N663" s="1"/>
      <c r="O663" s="1"/>
      <c r="P663" s="1"/>
      <c r="Q663" s="1"/>
      <c r="R663" s="1"/>
    </row>
    <row r="664" spans="1:18" ht="15.75" customHeight="1">
      <c r="A664" s="1"/>
      <c r="B664" s="1"/>
      <c r="C664" s="1"/>
      <c r="D664" s="1"/>
      <c r="E664" s="1"/>
      <c r="F664" s="1"/>
      <c r="G664" s="1"/>
      <c r="H664" s="1"/>
      <c r="I664" s="1"/>
      <c r="J664" s="1"/>
      <c r="L664" s="1"/>
      <c r="M664" s="1"/>
      <c r="N664" s="1"/>
      <c r="O664" s="1"/>
      <c r="P664" s="1"/>
      <c r="Q664" s="1"/>
      <c r="R664" s="1"/>
    </row>
    <row r="665" spans="1:18" ht="15.75" customHeight="1">
      <c r="A665" s="1"/>
      <c r="B665" s="1"/>
      <c r="C665" s="1"/>
      <c r="D665" s="1"/>
      <c r="E665" s="1"/>
      <c r="F665" s="1"/>
      <c r="G665" s="1"/>
      <c r="H665" s="1"/>
      <c r="I665" s="1"/>
      <c r="J665" s="1"/>
      <c r="L665" s="1"/>
      <c r="M665" s="1"/>
      <c r="N665" s="1"/>
      <c r="O665" s="1"/>
      <c r="P665" s="1"/>
      <c r="Q665" s="1"/>
      <c r="R665" s="1"/>
    </row>
    <row r="666" spans="1:18" ht="15.75" customHeight="1">
      <c r="A666" s="1"/>
      <c r="B666" s="1"/>
      <c r="C666" s="1"/>
      <c r="D666" s="1"/>
      <c r="E666" s="1"/>
      <c r="F666" s="1"/>
      <c r="G666" s="1"/>
      <c r="H666" s="1"/>
      <c r="I666" s="1"/>
      <c r="J666" s="1"/>
      <c r="L666" s="1"/>
      <c r="M666" s="1"/>
      <c r="N666" s="1"/>
      <c r="O666" s="1"/>
      <c r="P666" s="1"/>
      <c r="Q666" s="1"/>
      <c r="R666" s="1"/>
    </row>
    <row r="667" spans="1:18" ht="15.75" customHeight="1">
      <c r="A667" s="1"/>
      <c r="B667" s="1"/>
      <c r="C667" s="1"/>
      <c r="D667" s="1"/>
      <c r="E667" s="1"/>
      <c r="F667" s="1"/>
      <c r="G667" s="1"/>
      <c r="H667" s="1"/>
      <c r="I667" s="1"/>
      <c r="J667" s="1"/>
      <c r="L667" s="1"/>
      <c r="M667" s="1"/>
      <c r="N667" s="1"/>
      <c r="O667" s="1"/>
      <c r="P667" s="1"/>
      <c r="Q667" s="1"/>
      <c r="R667" s="1"/>
    </row>
    <row r="668" spans="1:18" ht="15.75" customHeight="1">
      <c r="A668" s="1"/>
      <c r="B668" s="1"/>
      <c r="C668" s="1"/>
      <c r="D668" s="1"/>
      <c r="E668" s="1"/>
      <c r="F668" s="1"/>
      <c r="G668" s="1"/>
      <c r="H668" s="1"/>
      <c r="I668" s="1"/>
      <c r="J668" s="1"/>
      <c r="L668" s="1"/>
      <c r="M668" s="1"/>
      <c r="N668" s="1"/>
      <c r="O668" s="1"/>
      <c r="P668" s="1"/>
      <c r="Q668" s="1"/>
      <c r="R668" s="1"/>
    </row>
    <row r="669" spans="1:18" ht="15.75" customHeight="1">
      <c r="A669" s="1"/>
      <c r="B669" s="1"/>
      <c r="C669" s="1"/>
      <c r="D669" s="1"/>
      <c r="E669" s="1"/>
      <c r="F669" s="1"/>
      <c r="G669" s="1"/>
      <c r="H669" s="1"/>
      <c r="I669" s="1"/>
      <c r="J669" s="1"/>
      <c r="L669" s="1"/>
      <c r="M669" s="1"/>
      <c r="N669" s="1"/>
      <c r="O669" s="1"/>
      <c r="P669" s="1"/>
      <c r="Q669" s="1"/>
      <c r="R669" s="1"/>
    </row>
    <row r="670" spans="1:18" ht="15.75" customHeight="1">
      <c r="A670" s="1"/>
      <c r="B670" s="1"/>
      <c r="C670" s="1"/>
      <c r="D670" s="1"/>
      <c r="E670" s="1"/>
      <c r="F670" s="1"/>
      <c r="G670" s="1"/>
      <c r="H670" s="1"/>
      <c r="I670" s="1"/>
      <c r="J670" s="1"/>
      <c r="L670" s="1"/>
      <c r="M670" s="1"/>
      <c r="N670" s="1"/>
      <c r="O670" s="1"/>
      <c r="P670" s="1"/>
      <c r="Q670" s="1"/>
      <c r="R670" s="1"/>
    </row>
    <row r="671" spans="1:18" ht="15.75" customHeight="1">
      <c r="A671" s="1"/>
      <c r="B671" s="1"/>
      <c r="C671" s="1"/>
      <c r="D671" s="1"/>
      <c r="E671" s="1"/>
      <c r="F671" s="1"/>
      <c r="G671" s="1"/>
      <c r="H671" s="1"/>
      <c r="I671" s="1"/>
      <c r="J671" s="1"/>
      <c r="L671" s="1"/>
      <c r="M671" s="1"/>
      <c r="N671" s="1"/>
      <c r="O671" s="1"/>
      <c r="P671" s="1"/>
      <c r="Q671" s="1"/>
      <c r="R671" s="1"/>
    </row>
    <row r="672" spans="1:18" ht="15.75" customHeight="1">
      <c r="A672" s="1"/>
      <c r="B672" s="1"/>
      <c r="C672" s="1"/>
      <c r="D672" s="1"/>
      <c r="E672" s="1"/>
      <c r="F672" s="1"/>
      <c r="G672" s="1"/>
      <c r="H672" s="1"/>
      <c r="I672" s="1"/>
      <c r="J672" s="1"/>
      <c r="L672" s="1"/>
      <c r="M672" s="1"/>
      <c r="N672" s="1"/>
      <c r="O672" s="1"/>
      <c r="P672" s="1"/>
      <c r="Q672" s="1"/>
      <c r="R672" s="1"/>
    </row>
    <row r="673" spans="1:18" ht="15.75" customHeight="1">
      <c r="A673" s="1"/>
      <c r="B673" s="1"/>
      <c r="C673" s="1"/>
      <c r="D673" s="1"/>
      <c r="E673" s="1"/>
      <c r="F673" s="1"/>
      <c r="G673" s="1"/>
      <c r="H673" s="1"/>
      <c r="I673" s="1"/>
      <c r="J673" s="1"/>
      <c r="L673" s="1"/>
      <c r="M673" s="1"/>
      <c r="N673" s="1"/>
      <c r="O673" s="1"/>
      <c r="P673" s="1"/>
      <c r="Q673" s="1"/>
      <c r="R673" s="1"/>
    </row>
    <row r="674" spans="1:18" ht="15.75" customHeight="1">
      <c r="A674" s="1"/>
      <c r="B674" s="1"/>
      <c r="C674" s="1"/>
      <c r="D674" s="1"/>
      <c r="E674" s="1"/>
      <c r="F674" s="1"/>
      <c r="G674" s="1"/>
      <c r="H674" s="1"/>
      <c r="I674" s="1"/>
      <c r="J674" s="1"/>
      <c r="L674" s="1"/>
      <c r="M674" s="1"/>
      <c r="N674" s="1"/>
      <c r="O674" s="1"/>
      <c r="P674" s="1"/>
      <c r="Q674" s="1"/>
      <c r="R674" s="1"/>
    </row>
    <row r="675" spans="1:18" ht="15.75" customHeight="1">
      <c r="A675" s="1"/>
      <c r="B675" s="1"/>
      <c r="C675" s="1"/>
      <c r="D675" s="1"/>
      <c r="E675" s="1"/>
      <c r="F675" s="1"/>
      <c r="G675" s="1"/>
      <c r="H675" s="1"/>
      <c r="I675" s="1"/>
      <c r="J675" s="1"/>
      <c r="L675" s="1"/>
      <c r="M675" s="1"/>
      <c r="N675" s="1"/>
      <c r="O675" s="1"/>
      <c r="P675" s="1"/>
      <c r="Q675" s="1"/>
      <c r="R675" s="1"/>
    </row>
    <row r="676" spans="1:18" ht="15.75" customHeight="1">
      <c r="A676" s="1"/>
      <c r="B676" s="1"/>
      <c r="C676" s="1"/>
      <c r="D676" s="1"/>
      <c r="E676" s="1"/>
      <c r="F676" s="1"/>
      <c r="G676" s="1"/>
      <c r="H676" s="1"/>
      <c r="I676" s="1"/>
      <c r="J676" s="1"/>
      <c r="L676" s="1"/>
      <c r="M676" s="1"/>
      <c r="N676" s="1"/>
      <c r="O676" s="1"/>
      <c r="P676" s="1"/>
      <c r="Q676" s="1"/>
      <c r="R676" s="1"/>
    </row>
    <row r="677" spans="1:18" ht="15.75" customHeight="1">
      <c r="A677" s="1"/>
      <c r="B677" s="1"/>
      <c r="C677" s="1"/>
      <c r="D677" s="1"/>
      <c r="E677" s="1"/>
      <c r="F677" s="1"/>
      <c r="G677" s="1"/>
      <c r="H677" s="1"/>
      <c r="I677" s="1"/>
      <c r="J677" s="1"/>
      <c r="L677" s="1"/>
      <c r="M677" s="1"/>
      <c r="N677" s="1"/>
      <c r="O677" s="1"/>
      <c r="P677" s="1"/>
      <c r="Q677" s="1"/>
      <c r="R677" s="1"/>
    </row>
    <row r="678" spans="1:18" ht="15.75" customHeight="1">
      <c r="A678" s="1"/>
      <c r="B678" s="1"/>
      <c r="C678" s="1"/>
      <c r="D678" s="1"/>
      <c r="E678" s="1"/>
      <c r="F678" s="1"/>
      <c r="G678" s="1"/>
      <c r="H678" s="1"/>
      <c r="I678" s="1"/>
      <c r="J678" s="1"/>
      <c r="L678" s="1"/>
      <c r="M678" s="1"/>
      <c r="N678" s="1"/>
      <c r="O678" s="1"/>
      <c r="P678" s="1"/>
      <c r="Q678" s="1"/>
      <c r="R678" s="1"/>
    </row>
    <row r="679" spans="1:18" ht="15.75" customHeight="1">
      <c r="A679" s="1"/>
      <c r="B679" s="1"/>
      <c r="C679" s="1"/>
      <c r="D679" s="1"/>
      <c r="E679" s="1"/>
      <c r="F679" s="1"/>
      <c r="G679" s="1"/>
      <c r="H679" s="1"/>
      <c r="I679" s="1"/>
      <c r="J679" s="1"/>
      <c r="L679" s="1"/>
      <c r="M679" s="1"/>
      <c r="N679" s="1"/>
      <c r="O679" s="1"/>
      <c r="P679" s="1"/>
      <c r="Q679" s="1"/>
      <c r="R679" s="1"/>
    </row>
    <row r="680" spans="1:18" ht="15.75" customHeight="1">
      <c r="A680" s="1"/>
      <c r="B680" s="1"/>
      <c r="C680" s="1"/>
      <c r="D680" s="1"/>
      <c r="E680" s="1"/>
      <c r="F680" s="1"/>
      <c r="G680" s="1"/>
      <c r="H680" s="1"/>
      <c r="I680" s="1"/>
      <c r="J680" s="1"/>
      <c r="L680" s="1"/>
      <c r="M680" s="1"/>
      <c r="N680" s="1"/>
      <c r="O680" s="1"/>
      <c r="P680" s="1"/>
      <c r="Q680" s="1"/>
      <c r="R680" s="1"/>
    </row>
    <row r="681" spans="1:18" ht="15.75" customHeight="1">
      <c r="A681" s="1"/>
      <c r="B681" s="1"/>
      <c r="C681" s="1"/>
      <c r="D681" s="1"/>
      <c r="E681" s="1"/>
      <c r="F681" s="1"/>
      <c r="G681" s="1"/>
      <c r="H681" s="1"/>
      <c r="I681" s="1"/>
      <c r="J681" s="1"/>
      <c r="L681" s="1"/>
      <c r="M681" s="1"/>
      <c r="N681" s="1"/>
      <c r="O681" s="1"/>
      <c r="P681" s="1"/>
      <c r="Q681" s="1"/>
      <c r="R681" s="1"/>
    </row>
    <row r="682" spans="1:18" ht="15.75" customHeight="1">
      <c r="A682" s="1"/>
      <c r="B682" s="1"/>
      <c r="C682" s="1"/>
      <c r="D682" s="1"/>
      <c r="E682" s="1"/>
      <c r="F682" s="1"/>
      <c r="G682" s="1"/>
      <c r="H682" s="1"/>
      <c r="I682" s="1"/>
      <c r="J682" s="1"/>
      <c r="L682" s="1"/>
      <c r="M682" s="1"/>
      <c r="N682" s="1"/>
      <c r="O682" s="1"/>
      <c r="P682" s="1"/>
      <c r="Q682" s="1"/>
      <c r="R682" s="1"/>
    </row>
    <row r="683" spans="1:18" ht="15.75" customHeight="1">
      <c r="A683" s="1"/>
      <c r="B683" s="1"/>
      <c r="C683" s="1"/>
      <c r="D683" s="1"/>
      <c r="E683" s="1"/>
      <c r="F683" s="1"/>
      <c r="G683" s="1"/>
      <c r="H683" s="1"/>
      <c r="I683" s="1"/>
      <c r="J683" s="1"/>
      <c r="L683" s="1"/>
      <c r="M683" s="1"/>
      <c r="N683" s="1"/>
      <c r="O683" s="1"/>
      <c r="P683" s="1"/>
      <c r="Q683" s="1"/>
      <c r="R683" s="1"/>
    </row>
    <row r="684" spans="1:18" ht="15.75" customHeight="1">
      <c r="A684" s="1"/>
      <c r="B684" s="1"/>
      <c r="C684" s="1"/>
      <c r="D684" s="1"/>
      <c r="E684" s="1"/>
      <c r="F684" s="1"/>
      <c r="G684" s="1"/>
      <c r="H684" s="1"/>
      <c r="I684" s="1"/>
      <c r="J684" s="1"/>
      <c r="L684" s="1"/>
      <c r="M684" s="1"/>
      <c r="N684" s="1"/>
      <c r="O684" s="1"/>
      <c r="P684" s="1"/>
      <c r="Q684" s="1"/>
      <c r="R684" s="1"/>
    </row>
    <row r="685" spans="1:18" ht="15.75" customHeight="1">
      <c r="A685" s="1"/>
      <c r="B685" s="1"/>
      <c r="C685" s="1"/>
      <c r="D685" s="1"/>
      <c r="E685" s="1"/>
      <c r="F685" s="1"/>
      <c r="G685" s="1"/>
      <c r="H685" s="1"/>
      <c r="I685" s="1"/>
      <c r="J685" s="1"/>
      <c r="L685" s="1"/>
      <c r="M685" s="1"/>
      <c r="N685" s="1"/>
      <c r="O685" s="1"/>
      <c r="P685" s="1"/>
      <c r="Q685" s="1"/>
      <c r="R685" s="1"/>
    </row>
    <row r="686" spans="1:18" ht="15.75" customHeight="1">
      <c r="A686" s="1"/>
      <c r="B686" s="1"/>
      <c r="C686" s="1"/>
      <c r="D686" s="1"/>
      <c r="E686" s="1"/>
      <c r="F686" s="1"/>
      <c r="G686" s="1"/>
      <c r="H686" s="1"/>
      <c r="I686" s="1"/>
      <c r="J686" s="1"/>
      <c r="L686" s="1"/>
      <c r="M686" s="1"/>
      <c r="N686" s="1"/>
      <c r="O686" s="1"/>
      <c r="P686" s="1"/>
      <c r="Q686" s="1"/>
      <c r="R686" s="1"/>
    </row>
    <row r="687" spans="1:18" ht="15.75" customHeight="1">
      <c r="A687" s="1"/>
      <c r="B687" s="1"/>
      <c r="C687" s="1"/>
      <c r="D687" s="1"/>
      <c r="E687" s="1"/>
      <c r="F687" s="1"/>
      <c r="G687" s="1"/>
      <c r="H687" s="1"/>
      <c r="I687" s="1"/>
      <c r="J687" s="1"/>
      <c r="L687" s="1"/>
      <c r="M687" s="1"/>
      <c r="N687" s="1"/>
      <c r="O687" s="1"/>
      <c r="P687" s="1"/>
      <c r="Q687" s="1"/>
      <c r="R687" s="1"/>
    </row>
    <row r="688" spans="1:18" ht="15.75" customHeight="1">
      <c r="A688" s="1"/>
      <c r="B688" s="1"/>
      <c r="C688" s="1"/>
      <c r="D688" s="1"/>
      <c r="E688" s="1"/>
      <c r="F688" s="1"/>
      <c r="G688" s="1"/>
      <c r="H688" s="1"/>
      <c r="I688" s="1"/>
      <c r="J688" s="1"/>
      <c r="L688" s="1"/>
      <c r="M688" s="1"/>
      <c r="N688" s="1"/>
      <c r="O688" s="1"/>
      <c r="P688" s="1"/>
      <c r="Q688" s="1"/>
      <c r="R688" s="1"/>
    </row>
    <row r="689" spans="1:18" ht="15.75" customHeight="1">
      <c r="A689" s="1"/>
      <c r="B689" s="1"/>
      <c r="C689" s="1"/>
      <c r="D689" s="1"/>
      <c r="E689" s="1"/>
      <c r="F689" s="1"/>
      <c r="G689" s="1"/>
      <c r="H689" s="1"/>
      <c r="I689" s="1"/>
      <c r="J689" s="1"/>
      <c r="L689" s="1"/>
      <c r="M689" s="1"/>
      <c r="N689" s="1"/>
      <c r="O689" s="1"/>
      <c r="P689" s="1"/>
      <c r="Q689" s="1"/>
      <c r="R689" s="1"/>
    </row>
    <row r="690" spans="1:18" ht="15.75" customHeight="1">
      <c r="A690" s="1"/>
      <c r="B690" s="1"/>
      <c r="C690" s="1"/>
      <c r="D690" s="1"/>
      <c r="E690" s="1"/>
      <c r="F690" s="1"/>
      <c r="G690" s="1"/>
      <c r="H690" s="1"/>
      <c r="I690" s="1"/>
      <c r="J690" s="1"/>
      <c r="L690" s="1"/>
      <c r="M690" s="1"/>
      <c r="N690" s="1"/>
      <c r="O690" s="1"/>
      <c r="P690" s="1"/>
      <c r="Q690" s="1"/>
      <c r="R690" s="1"/>
    </row>
    <row r="691" spans="1:18" ht="15.75" customHeight="1">
      <c r="A691" s="1"/>
      <c r="B691" s="1"/>
      <c r="C691" s="1"/>
      <c r="D691" s="1"/>
      <c r="E691" s="1"/>
      <c r="F691" s="1"/>
      <c r="G691" s="1"/>
      <c r="H691" s="1"/>
      <c r="I691" s="1"/>
      <c r="J691" s="1"/>
      <c r="L691" s="1"/>
      <c r="M691" s="1"/>
      <c r="N691" s="1"/>
      <c r="O691" s="1"/>
      <c r="P691" s="1"/>
      <c r="Q691" s="1"/>
      <c r="R691" s="1"/>
    </row>
    <row r="692" spans="1:18" ht="15.75" customHeight="1">
      <c r="A692" s="1"/>
      <c r="B692" s="1"/>
      <c r="C692" s="1"/>
      <c r="D692" s="1"/>
      <c r="E692" s="1"/>
      <c r="F692" s="1"/>
      <c r="G692" s="1"/>
      <c r="H692" s="1"/>
      <c r="I692" s="1"/>
      <c r="J692" s="1"/>
      <c r="L692" s="1"/>
      <c r="M692" s="1"/>
      <c r="N692" s="1"/>
      <c r="O692" s="1"/>
      <c r="P692" s="1"/>
      <c r="Q692" s="1"/>
      <c r="R692" s="1"/>
    </row>
    <row r="693" spans="1:18" ht="15.75" customHeight="1">
      <c r="A693" s="1"/>
      <c r="B693" s="1"/>
      <c r="C693" s="1"/>
      <c r="D693" s="1"/>
      <c r="E693" s="1"/>
      <c r="F693" s="1"/>
      <c r="G693" s="1"/>
      <c r="H693" s="1"/>
      <c r="I693" s="1"/>
      <c r="J693" s="1"/>
      <c r="L693" s="1"/>
      <c r="M693" s="1"/>
      <c r="N693" s="1"/>
      <c r="O693" s="1"/>
      <c r="P693" s="1"/>
      <c r="Q693" s="1"/>
      <c r="R693" s="1"/>
    </row>
    <row r="694" spans="1:18" ht="15.75" customHeight="1">
      <c r="A694" s="1"/>
      <c r="B694" s="1"/>
      <c r="C694" s="1"/>
      <c r="D694" s="1"/>
      <c r="E694" s="1"/>
      <c r="F694" s="1"/>
      <c r="G694" s="1"/>
      <c r="H694" s="1"/>
      <c r="I694" s="1"/>
      <c r="J694" s="1"/>
      <c r="L694" s="1"/>
      <c r="M694" s="1"/>
      <c r="N694" s="1"/>
      <c r="O694" s="1"/>
      <c r="P694" s="1"/>
      <c r="Q694" s="1"/>
      <c r="R694" s="1"/>
    </row>
    <row r="695" spans="1:18" ht="15.75" customHeight="1">
      <c r="A695" s="1"/>
      <c r="B695" s="1"/>
      <c r="C695" s="1"/>
      <c r="D695" s="1"/>
      <c r="E695" s="1"/>
      <c r="F695" s="1"/>
      <c r="G695" s="1"/>
      <c r="H695" s="1"/>
      <c r="I695" s="1"/>
      <c r="J695" s="1"/>
      <c r="L695" s="1"/>
      <c r="M695" s="1"/>
      <c r="N695" s="1"/>
      <c r="O695" s="1"/>
      <c r="P695" s="1"/>
      <c r="Q695" s="1"/>
      <c r="R695" s="1"/>
    </row>
    <row r="696" spans="1:18" ht="15.75" customHeight="1">
      <c r="A696" s="1"/>
      <c r="B696" s="1"/>
      <c r="C696" s="1"/>
      <c r="D696" s="1"/>
      <c r="E696" s="1"/>
      <c r="F696" s="1"/>
      <c r="G696" s="1"/>
      <c r="H696" s="1"/>
      <c r="I696" s="1"/>
      <c r="J696" s="1"/>
      <c r="L696" s="1"/>
      <c r="M696" s="1"/>
      <c r="N696" s="1"/>
      <c r="O696" s="1"/>
      <c r="P696" s="1"/>
      <c r="Q696" s="1"/>
      <c r="R696" s="1"/>
    </row>
    <row r="697" spans="1:18" ht="15.75" customHeight="1">
      <c r="A697" s="1"/>
      <c r="B697" s="1"/>
      <c r="C697" s="1"/>
      <c r="D697" s="1"/>
      <c r="E697" s="1"/>
      <c r="F697" s="1"/>
      <c r="G697" s="1"/>
      <c r="H697" s="1"/>
      <c r="I697" s="1"/>
      <c r="J697" s="1"/>
      <c r="L697" s="1"/>
      <c r="M697" s="1"/>
      <c r="N697" s="1"/>
      <c r="O697" s="1"/>
      <c r="P697" s="1"/>
      <c r="Q697" s="1"/>
      <c r="R697" s="1"/>
    </row>
    <row r="698" spans="1:18" ht="15.75" customHeight="1">
      <c r="A698" s="1"/>
      <c r="B698" s="1"/>
      <c r="C698" s="1"/>
      <c r="D698" s="1"/>
      <c r="E698" s="1"/>
      <c r="F698" s="1"/>
      <c r="G698" s="1"/>
      <c r="H698" s="1"/>
      <c r="I698" s="1"/>
      <c r="J698" s="1"/>
      <c r="L698" s="1"/>
      <c r="M698" s="1"/>
      <c r="N698" s="1"/>
      <c r="O698" s="1"/>
      <c r="P698" s="1"/>
      <c r="Q698" s="1"/>
      <c r="R698" s="1"/>
    </row>
    <row r="699" spans="1:18" ht="15.75" customHeight="1">
      <c r="A699" s="1"/>
      <c r="B699" s="1"/>
      <c r="C699" s="1"/>
      <c r="D699" s="1"/>
      <c r="E699" s="1"/>
      <c r="F699" s="1"/>
      <c r="G699" s="1"/>
      <c r="H699" s="1"/>
      <c r="I699" s="1"/>
      <c r="J699" s="1"/>
      <c r="L699" s="1"/>
      <c r="M699" s="1"/>
      <c r="N699" s="1"/>
      <c r="O699" s="1"/>
      <c r="P699" s="1"/>
      <c r="Q699" s="1"/>
      <c r="R699" s="1"/>
    </row>
    <row r="700" spans="1:18" ht="15.75" customHeight="1">
      <c r="A700" s="1"/>
      <c r="B700" s="1"/>
      <c r="C700" s="1"/>
      <c r="D700" s="1"/>
      <c r="E700" s="1"/>
      <c r="F700" s="1"/>
      <c r="G700" s="1"/>
      <c r="H700" s="1"/>
      <c r="I700" s="1"/>
      <c r="J700" s="1"/>
      <c r="L700" s="1"/>
      <c r="M700" s="1"/>
      <c r="N700" s="1"/>
      <c r="O700" s="1"/>
      <c r="P700" s="1"/>
      <c r="Q700" s="1"/>
      <c r="R700" s="1"/>
    </row>
    <row r="701" spans="1:18" ht="15.75" customHeight="1">
      <c r="A701" s="1"/>
      <c r="B701" s="1"/>
      <c r="C701" s="1"/>
      <c r="D701" s="1"/>
      <c r="E701" s="1"/>
      <c r="F701" s="1"/>
      <c r="G701" s="1"/>
      <c r="H701" s="1"/>
      <c r="I701" s="1"/>
      <c r="J701" s="1"/>
      <c r="L701" s="1"/>
      <c r="M701" s="1"/>
      <c r="N701" s="1"/>
      <c r="O701" s="1"/>
      <c r="P701" s="1"/>
      <c r="Q701" s="1"/>
      <c r="R701" s="1"/>
    </row>
    <row r="702" spans="1:18" ht="15.75" customHeight="1">
      <c r="A702" s="1"/>
      <c r="B702" s="1"/>
      <c r="C702" s="1"/>
      <c r="D702" s="1"/>
      <c r="E702" s="1"/>
      <c r="F702" s="1"/>
      <c r="G702" s="1"/>
      <c r="H702" s="1"/>
      <c r="I702" s="1"/>
      <c r="J702" s="1"/>
      <c r="L702" s="1"/>
      <c r="M702" s="1"/>
      <c r="N702" s="1"/>
      <c r="O702" s="1"/>
      <c r="P702" s="1"/>
      <c r="Q702" s="1"/>
      <c r="R702" s="1"/>
    </row>
    <row r="703" spans="1:18" ht="15.75" customHeight="1">
      <c r="A703" s="1"/>
      <c r="B703" s="1"/>
      <c r="C703" s="1"/>
      <c r="D703" s="1"/>
      <c r="E703" s="1"/>
      <c r="F703" s="1"/>
      <c r="G703" s="1"/>
      <c r="H703" s="1"/>
      <c r="I703" s="1"/>
      <c r="J703" s="1"/>
      <c r="L703" s="1"/>
      <c r="M703" s="1"/>
      <c r="N703" s="1"/>
      <c r="O703" s="1"/>
      <c r="P703" s="1"/>
      <c r="Q703" s="1"/>
      <c r="R703" s="1"/>
    </row>
    <row r="704" spans="1:18" ht="15.75" customHeight="1">
      <c r="A704" s="1"/>
      <c r="B704" s="1"/>
      <c r="C704" s="1"/>
      <c r="D704" s="1"/>
      <c r="E704" s="1"/>
      <c r="F704" s="1"/>
      <c r="G704" s="1"/>
      <c r="H704" s="1"/>
      <c r="I704" s="1"/>
      <c r="J704" s="1"/>
      <c r="L704" s="1"/>
      <c r="M704" s="1"/>
      <c r="N704" s="1"/>
      <c r="O704" s="1"/>
      <c r="P704" s="1"/>
      <c r="Q704" s="1"/>
      <c r="R704" s="1"/>
    </row>
    <row r="705" spans="1:18" ht="15.75" customHeight="1">
      <c r="A705" s="1"/>
      <c r="B705" s="1"/>
      <c r="C705" s="1"/>
      <c r="D705" s="1"/>
      <c r="E705" s="1"/>
      <c r="F705" s="1"/>
      <c r="G705" s="1"/>
      <c r="H705" s="1"/>
      <c r="I705" s="1"/>
      <c r="J705" s="1"/>
      <c r="L705" s="1"/>
      <c r="M705" s="1"/>
      <c r="N705" s="1"/>
      <c r="O705" s="1"/>
      <c r="P705" s="1"/>
      <c r="Q705" s="1"/>
      <c r="R705" s="1"/>
    </row>
    <row r="706" spans="1:18" ht="15.75" customHeight="1">
      <c r="A706" s="1"/>
      <c r="B706" s="1"/>
      <c r="C706" s="1"/>
      <c r="D706" s="1"/>
      <c r="E706" s="1"/>
      <c r="F706" s="1"/>
      <c r="G706" s="1"/>
      <c r="H706" s="1"/>
      <c r="I706" s="1"/>
      <c r="J706" s="1"/>
      <c r="L706" s="1"/>
      <c r="M706" s="1"/>
      <c r="N706" s="1"/>
      <c r="O706" s="1"/>
      <c r="P706" s="1"/>
      <c r="Q706" s="1"/>
      <c r="R706" s="1"/>
    </row>
    <row r="707" spans="1:18" ht="15.75" customHeight="1">
      <c r="A707" s="1"/>
      <c r="B707" s="1"/>
      <c r="C707" s="1"/>
      <c r="D707" s="1"/>
      <c r="E707" s="1"/>
      <c r="F707" s="1"/>
      <c r="G707" s="1"/>
      <c r="H707" s="1"/>
      <c r="I707" s="1"/>
      <c r="J707" s="1"/>
      <c r="L707" s="1"/>
      <c r="M707" s="1"/>
      <c r="N707" s="1"/>
      <c r="O707" s="1"/>
      <c r="P707" s="1"/>
      <c r="Q707" s="1"/>
      <c r="R707" s="1"/>
    </row>
    <row r="708" spans="1:18" ht="15.75" customHeight="1">
      <c r="A708" s="1"/>
      <c r="B708" s="1"/>
      <c r="C708" s="1"/>
      <c r="D708" s="1"/>
      <c r="E708" s="1"/>
      <c r="F708" s="1"/>
      <c r="G708" s="1"/>
      <c r="H708" s="1"/>
      <c r="I708" s="1"/>
      <c r="J708" s="1"/>
      <c r="L708" s="1"/>
      <c r="M708" s="1"/>
      <c r="N708" s="1"/>
      <c r="O708" s="1"/>
      <c r="P708" s="1"/>
      <c r="Q708" s="1"/>
      <c r="R708" s="1"/>
    </row>
    <row r="709" spans="1:18" ht="15.75" customHeight="1">
      <c r="A709" s="1"/>
      <c r="B709" s="1"/>
      <c r="C709" s="1"/>
      <c r="D709" s="1"/>
      <c r="E709" s="1"/>
      <c r="F709" s="1"/>
      <c r="G709" s="1"/>
      <c r="H709" s="1"/>
      <c r="I709" s="1"/>
      <c r="J709" s="1"/>
      <c r="L709" s="1"/>
      <c r="M709" s="1"/>
      <c r="N709" s="1"/>
      <c r="O709" s="1"/>
      <c r="P709" s="1"/>
      <c r="Q709" s="1"/>
      <c r="R709" s="1"/>
    </row>
    <row r="710" spans="1:18" ht="15.75" customHeight="1">
      <c r="A710" s="1"/>
      <c r="B710" s="1"/>
      <c r="C710" s="1"/>
      <c r="D710" s="1"/>
      <c r="E710" s="1"/>
      <c r="F710" s="1"/>
      <c r="G710" s="1"/>
      <c r="H710" s="1"/>
      <c r="I710" s="1"/>
      <c r="J710" s="1"/>
      <c r="L710" s="1"/>
      <c r="M710" s="1"/>
      <c r="N710" s="1"/>
      <c r="O710" s="1"/>
      <c r="P710" s="1"/>
      <c r="Q710" s="1"/>
      <c r="R710" s="1"/>
    </row>
    <row r="711" spans="1:18" ht="15.75" customHeight="1">
      <c r="A711" s="1"/>
      <c r="B711" s="1"/>
      <c r="C711" s="1"/>
      <c r="D711" s="1"/>
      <c r="E711" s="1"/>
      <c r="F711" s="1"/>
      <c r="G711" s="1"/>
      <c r="H711" s="1"/>
      <c r="I711" s="1"/>
      <c r="J711" s="1"/>
      <c r="L711" s="1"/>
      <c r="M711" s="1"/>
      <c r="N711" s="1"/>
      <c r="O711" s="1"/>
      <c r="P711" s="1"/>
      <c r="Q711" s="1"/>
      <c r="R711" s="1"/>
    </row>
    <row r="712" spans="1:18" ht="15.75" customHeight="1">
      <c r="A712" s="1"/>
      <c r="B712" s="1"/>
      <c r="C712" s="1"/>
      <c r="D712" s="1"/>
      <c r="E712" s="1"/>
      <c r="F712" s="1"/>
      <c r="G712" s="1"/>
      <c r="H712" s="1"/>
      <c r="I712" s="1"/>
      <c r="J712" s="1"/>
      <c r="L712" s="1"/>
      <c r="M712" s="1"/>
      <c r="N712" s="1"/>
      <c r="O712" s="1"/>
      <c r="P712" s="1"/>
      <c r="Q712" s="1"/>
      <c r="R712" s="1"/>
    </row>
    <row r="713" spans="1:18" ht="15.75" customHeight="1">
      <c r="A713" s="1"/>
      <c r="B713" s="1"/>
      <c r="C713" s="1"/>
      <c r="D713" s="1"/>
      <c r="E713" s="1"/>
      <c r="F713" s="1"/>
      <c r="G713" s="1"/>
      <c r="H713" s="1"/>
      <c r="I713" s="1"/>
      <c r="J713" s="1"/>
      <c r="L713" s="1"/>
      <c r="M713" s="1"/>
      <c r="N713" s="1"/>
      <c r="O713" s="1"/>
      <c r="P713" s="1"/>
      <c r="Q713" s="1"/>
      <c r="R713" s="1"/>
    </row>
    <row r="714" spans="1:18" ht="15.75" customHeight="1">
      <c r="A714" s="1"/>
      <c r="B714" s="1"/>
      <c r="C714" s="1"/>
      <c r="D714" s="1"/>
      <c r="E714" s="1"/>
      <c r="F714" s="1"/>
      <c r="G714" s="1"/>
      <c r="H714" s="1"/>
      <c r="I714" s="1"/>
      <c r="J714" s="1"/>
      <c r="L714" s="1"/>
      <c r="M714" s="1"/>
      <c r="N714" s="1"/>
      <c r="O714" s="1"/>
      <c r="P714" s="1"/>
      <c r="Q714" s="1"/>
      <c r="R714" s="1"/>
    </row>
    <row r="715" spans="1:18" ht="15.75" customHeight="1">
      <c r="A715" s="1"/>
      <c r="B715" s="1"/>
      <c r="C715" s="1"/>
      <c r="D715" s="1"/>
      <c r="E715" s="1"/>
      <c r="F715" s="1"/>
      <c r="G715" s="1"/>
      <c r="H715" s="1"/>
      <c r="I715" s="1"/>
      <c r="J715" s="1"/>
      <c r="L715" s="1"/>
      <c r="M715" s="1"/>
      <c r="N715" s="1"/>
      <c r="O715" s="1"/>
      <c r="P715" s="1"/>
      <c r="Q715" s="1"/>
      <c r="R715" s="1"/>
    </row>
    <row r="716" spans="1:18" ht="15.75" customHeight="1">
      <c r="A716" s="1"/>
      <c r="B716" s="1"/>
      <c r="C716" s="1"/>
      <c r="D716" s="1"/>
      <c r="E716" s="1"/>
      <c r="F716" s="1"/>
      <c r="G716" s="1"/>
      <c r="H716" s="1"/>
      <c r="I716" s="1"/>
      <c r="J716" s="1"/>
      <c r="L716" s="1"/>
      <c r="M716" s="1"/>
      <c r="N716" s="1"/>
      <c r="O716" s="1"/>
      <c r="P716" s="1"/>
      <c r="Q716" s="1"/>
      <c r="R716" s="1"/>
    </row>
    <row r="717" spans="1:18" ht="15.75" customHeight="1">
      <c r="A717" s="1"/>
      <c r="B717" s="1"/>
      <c r="C717" s="1"/>
      <c r="D717" s="1"/>
      <c r="E717" s="1"/>
      <c r="F717" s="1"/>
      <c r="G717" s="1"/>
      <c r="H717" s="1"/>
      <c r="I717" s="1"/>
      <c r="J717" s="1"/>
      <c r="L717" s="1"/>
      <c r="M717" s="1"/>
      <c r="N717" s="1"/>
      <c r="O717" s="1"/>
      <c r="P717" s="1"/>
      <c r="Q717" s="1"/>
      <c r="R717" s="1"/>
    </row>
    <row r="718" spans="1:18" ht="15.75" customHeight="1">
      <c r="A718" s="1"/>
      <c r="B718" s="1"/>
      <c r="C718" s="1"/>
      <c r="D718" s="1"/>
      <c r="E718" s="1"/>
      <c r="F718" s="1"/>
      <c r="G718" s="1"/>
      <c r="H718" s="1"/>
      <c r="I718" s="1"/>
      <c r="J718" s="1"/>
      <c r="L718" s="1"/>
      <c r="M718" s="1"/>
      <c r="N718" s="1"/>
      <c r="O718" s="1"/>
      <c r="P718" s="1"/>
      <c r="Q718" s="1"/>
      <c r="R718" s="1"/>
    </row>
    <row r="719" spans="1:18" ht="15.75" customHeight="1">
      <c r="A719" s="1"/>
      <c r="B719" s="1"/>
      <c r="C719" s="1"/>
      <c r="D719" s="1"/>
      <c r="E719" s="1"/>
      <c r="F719" s="1"/>
      <c r="G719" s="1"/>
      <c r="H719" s="1"/>
      <c r="I719" s="1"/>
      <c r="J719" s="1"/>
      <c r="L719" s="1"/>
      <c r="M719" s="1"/>
      <c r="N719" s="1"/>
      <c r="O719" s="1"/>
      <c r="P719" s="1"/>
      <c r="Q719" s="1"/>
      <c r="R719" s="1"/>
    </row>
    <row r="720" spans="1:18" ht="15.75" customHeight="1">
      <c r="A720" s="1"/>
      <c r="B720" s="1"/>
      <c r="C720" s="1"/>
      <c r="D720" s="1"/>
      <c r="E720" s="1"/>
      <c r="F720" s="1"/>
      <c r="G720" s="1"/>
      <c r="H720" s="1"/>
      <c r="I720" s="1"/>
      <c r="J720" s="1"/>
      <c r="L720" s="1"/>
      <c r="M720" s="1"/>
      <c r="N720" s="1"/>
      <c r="O720" s="1"/>
      <c r="P720" s="1"/>
      <c r="Q720" s="1"/>
      <c r="R720" s="1"/>
    </row>
    <row r="721" spans="1:18" ht="15.75" customHeight="1">
      <c r="A721" s="1"/>
      <c r="B721" s="1"/>
      <c r="C721" s="1"/>
      <c r="D721" s="1"/>
      <c r="E721" s="1"/>
      <c r="F721" s="1"/>
      <c r="G721" s="1"/>
      <c r="H721" s="1"/>
      <c r="I721" s="1"/>
      <c r="J721" s="1"/>
      <c r="L721" s="1"/>
      <c r="M721" s="1"/>
      <c r="N721" s="1"/>
      <c r="O721" s="1"/>
      <c r="P721" s="1"/>
      <c r="Q721" s="1"/>
      <c r="R721" s="1"/>
    </row>
    <row r="722" spans="1:18" ht="15.75" customHeight="1">
      <c r="A722" s="1"/>
      <c r="B722" s="1"/>
      <c r="C722" s="1"/>
      <c r="D722" s="1"/>
      <c r="E722" s="1"/>
      <c r="F722" s="1"/>
      <c r="G722" s="1"/>
      <c r="H722" s="1"/>
      <c r="I722" s="1"/>
      <c r="J722" s="1"/>
      <c r="L722" s="1"/>
      <c r="M722" s="1"/>
      <c r="N722" s="1"/>
      <c r="O722" s="1"/>
      <c r="P722" s="1"/>
      <c r="Q722" s="1"/>
      <c r="R722" s="1"/>
    </row>
    <row r="723" spans="1:18" ht="15.75" customHeight="1">
      <c r="A723" s="1"/>
      <c r="B723" s="1"/>
      <c r="C723" s="1"/>
      <c r="D723" s="1"/>
      <c r="E723" s="1"/>
      <c r="F723" s="1"/>
      <c r="G723" s="1"/>
      <c r="H723" s="1"/>
      <c r="I723" s="1"/>
      <c r="J723" s="1"/>
      <c r="L723" s="1"/>
      <c r="M723" s="1"/>
      <c r="N723" s="1"/>
      <c r="O723" s="1"/>
      <c r="P723" s="1"/>
      <c r="Q723" s="1"/>
      <c r="R723" s="1"/>
    </row>
    <row r="724" spans="1:18" ht="15.75" customHeight="1">
      <c r="A724" s="1"/>
      <c r="B724" s="1"/>
      <c r="C724" s="1"/>
      <c r="D724" s="1"/>
      <c r="E724" s="1"/>
      <c r="F724" s="1"/>
      <c r="G724" s="1"/>
      <c r="H724" s="1"/>
      <c r="I724" s="1"/>
      <c r="J724" s="1"/>
      <c r="L724" s="1"/>
      <c r="M724" s="1"/>
      <c r="N724" s="1"/>
      <c r="O724" s="1"/>
      <c r="P724" s="1"/>
      <c r="Q724" s="1"/>
      <c r="R724" s="1"/>
    </row>
    <row r="725" spans="1:18" ht="15.75" customHeight="1">
      <c r="A725" s="1"/>
      <c r="B725" s="1"/>
      <c r="C725" s="1"/>
      <c r="D725" s="1"/>
      <c r="E725" s="1"/>
      <c r="F725" s="1"/>
      <c r="G725" s="1"/>
      <c r="H725" s="1"/>
      <c r="I725" s="1"/>
      <c r="J725" s="1"/>
      <c r="L725" s="1"/>
      <c r="M725" s="1"/>
      <c r="N725" s="1"/>
      <c r="O725" s="1"/>
      <c r="P725" s="1"/>
      <c r="Q725" s="1"/>
      <c r="R725" s="1"/>
    </row>
    <row r="726" spans="1:18" ht="15.75" customHeight="1">
      <c r="A726" s="1"/>
      <c r="B726" s="1"/>
      <c r="C726" s="1"/>
      <c r="D726" s="1"/>
      <c r="E726" s="1"/>
      <c r="F726" s="1"/>
      <c r="G726" s="1"/>
      <c r="H726" s="1"/>
      <c r="I726" s="1"/>
      <c r="J726" s="1"/>
      <c r="L726" s="1"/>
      <c r="M726" s="1"/>
      <c r="N726" s="1"/>
      <c r="O726" s="1"/>
      <c r="P726" s="1"/>
      <c r="Q726" s="1"/>
      <c r="R726" s="1"/>
    </row>
    <row r="727" spans="1:18" ht="15.75" customHeight="1">
      <c r="A727" s="1"/>
      <c r="B727" s="1"/>
      <c r="C727" s="1"/>
      <c r="D727" s="1"/>
      <c r="E727" s="1"/>
      <c r="F727" s="1"/>
      <c r="G727" s="1"/>
      <c r="H727" s="1"/>
      <c r="I727" s="1"/>
      <c r="J727" s="1"/>
      <c r="L727" s="1"/>
      <c r="M727" s="1"/>
      <c r="N727" s="1"/>
      <c r="O727" s="1"/>
      <c r="P727" s="1"/>
      <c r="Q727" s="1"/>
      <c r="R727" s="1"/>
    </row>
    <row r="728" spans="1:18" ht="15.75" customHeight="1">
      <c r="A728" s="1"/>
      <c r="B728" s="1"/>
      <c r="C728" s="1"/>
      <c r="D728" s="1"/>
      <c r="E728" s="1"/>
      <c r="F728" s="1"/>
      <c r="G728" s="1"/>
      <c r="H728" s="1"/>
      <c r="I728" s="1"/>
      <c r="J728" s="1"/>
      <c r="L728" s="1"/>
      <c r="M728" s="1"/>
      <c r="N728" s="1"/>
      <c r="O728" s="1"/>
      <c r="P728" s="1"/>
      <c r="Q728" s="1"/>
      <c r="R728" s="1"/>
    </row>
    <row r="729" spans="1:18" ht="15.75" customHeight="1">
      <c r="A729" s="1"/>
      <c r="B729" s="1"/>
      <c r="C729" s="1"/>
      <c r="D729" s="1"/>
      <c r="E729" s="1"/>
      <c r="F729" s="1"/>
      <c r="G729" s="1"/>
      <c r="H729" s="1"/>
      <c r="I729" s="1"/>
      <c r="J729" s="1"/>
      <c r="L729" s="1"/>
      <c r="M729" s="1"/>
      <c r="N729" s="1"/>
      <c r="O729" s="1"/>
      <c r="P729" s="1"/>
      <c r="Q729" s="1"/>
      <c r="R729" s="1"/>
    </row>
    <row r="730" spans="1:18" ht="15.75" customHeight="1">
      <c r="A730" s="1"/>
      <c r="B730" s="1"/>
      <c r="C730" s="1"/>
      <c r="D730" s="1"/>
      <c r="E730" s="1"/>
      <c r="F730" s="1"/>
      <c r="G730" s="1"/>
      <c r="H730" s="1"/>
      <c r="I730" s="1"/>
      <c r="J730" s="1"/>
      <c r="L730" s="1"/>
      <c r="M730" s="1"/>
      <c r="N730" s="1"/>
      <c r="O730" s="1"/>
      <c r="P730" s="1"/>
      <c r="Q730" s="1"/>
      <c r="R730" s="1"/>
    </row>
    <row r="731" spans="1:18" ht="15.75" customHeight="1">
      <c r="A731" s="1"/>
      <c r="B731" s="1"/>
      <c r="C731" s="1"/>
      <c r="D731" s="1"/>
      <c r="E731" s="1"/>
      <c r="F731" s="1"/>
      <c r="G731" s="1"/>
      <c r="H731" s="1"/>
      <c r="I731" s="1"/>
      <c r="J731" s="1"/>
      <c r="L731" s="1"/>
      <c r="M731" s="1"/>
      <c r="N731" s="1"/>
      <c r="O731" s="1"/>
      <c r="P731" s="1"/>
      <c r="Q731" s="1"/>
      <c r="R731" s="1"/>
    </row>
    <row r="732" spans="1:18" ht="15.75" customHeight="1">
      <c r="A732" s="1"/>
      <c r="B732" s="1"/>
      <c r="C732" s="1"/>
      <c r="D732" s="1"/>
      <c r="E732" s="1"/>
      <c r="F732" s="1"/>
      <c r="G732" s="1"/>
      <c r="H732" s="1"/>
      <c r="I732" s="1"/>
      <c r="J732" s="1"/>
      <c r="L732" s="1"/>
      <c r="M732" s="1"/>
      <c r="N732" s="1"/>
      <c r="O732" s="1"/>
      <c r="P732" s="1"/>
      <c r="Q732" s="1"/>
      <c r="R732" s="1"/>
    </row>
    <row r="733" spans="1:18" ht="15.75" customHeight="1">
      <c r="A733" s="1"/>
      <c r="B733" s="1"/>
      <c r="C733" s="1"/>
      <c r="D733" s="1"/>
      <c r="E733" s="1"/>
      <c r="F733" s="1"/>
      <c r="G733" s="1"/>
      <c r="H733" s="1"/>
      <c r="I733" s="1"/>
      <c r="J733" s="1"/>
      <c r="L733" s="1"/>
      <c r="M733" s="1"/>
      <c r="N733" s="1"/>
      <c r="O733" s="1"/>
      <c r="P733" s="1"/>
      <c r="Q733" s="1"/>
      <c r="R733" s="1"/>
    </row>
    <row r="734" spans="1:18" ht="15.75" customHeight="1">
      <c r="A734" s="1"/>
      <c r="B734" s="1"/>
      <c r="C734" s="1"/>
      <c r="D734" s="1"/>
      <c r="E734" s="1"/>
      <c r="F734" s="1"/>
      <c r="G734" s="1"/>
      <c r="H734" s="1"/>
      <c r="I734" s="1"/>
      <c r="J734" s="1"/>
      <c r="L734" s="1"/>
      <c r="M734" s="1"/>
      <c r="N734" s="1"/>
      <c r="O734" s="1"/>
      <c r="P734" s="1"/>
      <c r="Q734" s="1"/>
      <c r="R734" s="1"/>
    </row>
    <row r="735" spans="1:18" ht="15.75" customHeight="1">
      <c r="A735" s="1"/>
      <c r="B735" s="1"/>
      <c r="C735" s="1"/>
      <c r="D735" s="1"/>
      <c r="E735" s="1"/>
      <c r="F735" s="1"/>
      <c r="G735" s="1"/>
      <c r="H735" s="1"/>
      <c r="I735" s="1"/>
      <c r="J735" s="1"/>
      <c r="L735" s="1"/>
      <c r="M735" s="1"/>
      <c r="N735" s="1"/>
      <c r="O735" s="1"/>
      <c r="P735" s="1"/>
      <c r="Q735" s="1"/>
      <c r="R735" s="1"/>
    </row>
    <row r="736" spans="1:18" ht="15.75" customHeight="1">
      <c r="A736" s="1"/>
      <c r="B736" s="1"/>
      <c r="C736" s="1"/>
      <c r="D736" s="1"/>
      <c r="E736" s="1"/>
      <c r="F736" s="1"/>
      <c r="G736" s="1"/>
      <c r="H736" s="1"/>
      <c r="I736" s="1"/>
      <c r="J736" s="1"/>
      <c r="L736" s="1"/>
      <c r="M736" s="1"/>
      <c r="N736" s="1"/>
      <c r="O736" s="1"/>
      <c r="P736" s="1"/>
      <c r="Q736" s="1"/>
      <c r="R736" s="1"/>
    </row>
    <row r="737" spans="1:18" ht="15.75" customHeight="1">
      <c r="A737" s="1"/>
      <c r="B737" s="1"/>
      <c r="C737" s="1"/>
      <c r="D737" s="1"/>
      <c r="E737" s="1"/>
      <c r="F737" s="1"/>
      <c r="G737" s="1"/>
      <c r="H737" s="1"/>
      <c r="I737" s="1"/>
      <c r="J737" s="1"/>
      <c r="L737" s="1"/>
      <c r="M737" s="1"/>
      <c r="N737" s="1"/>
      <c r="O737" s="1"/>
      <c r="P737" s="1"/>
      <c r="Q737" s="1"/>
      <c r="R737" s="1"/>
    </row>
    <row r="738" spans="1:18" ht="15.75" customHeight="1">
      <c r="A738" s="1"/>
      <c r="B738" s="1"/>
      <c r="C738" s="1"/>
      <c r="D738" s="1"/>
      <c r="E738" s="1"/>
      <c r="F738" s="1"/>
      <c r="G738" s="1"/>
      <c r="H738" s="1"/>
      <c r="I738" s="1"/>
      <c r="J738" s="1"/>
      <c r="L738" s="1"/>
      <c r="M738" s="1"/>
      <c r="N738" s="1"/>
      <c r="O738" s="1"/>
      <c r="P738" s="1"/>
      <c r="Q738" s="1"/>
      <c r="R738" s="1"/>
    </row>
    <row r="739" spans="1:18" ht="15.75" customHeight="1">
      <c r="A739" s="1"/>
      <c r="B739" s="1"/>
      <c r="C739" s="1"/>
      <c r="D739" s="1"/>
      <c r="E739" s="1"/>
      <c r="F739" s="1"/>
      <c r="G739" s="1"/>
      <c r="H739" s="1"/>
      <c r="I739" s="1"/>
      <c r="J739" s="1"/>
      <c r="L739" s="1"/>
      <c r="M739" s="1"/>
      <c r="N739" s="1"/>
      <c r="O739" s="1"/>
      <c r="P739" s="1"/>
      <c r="Q739" s="1"/>
      <c r="R739" s="1"/>
    </row>
    <row r="740" spans="1:18" ht="15.75" customHeight="1">
      <c r="A740" s="1"/>
      <c r="B740" s="1"/>
      <c r="C740" s="1"/>
      <c r="D740" s="1"/>
      <c r="E740" s="1"/>
      <c r="F740" s="1"/>
      <c r="G740" s="1"/>
      <c r="H740" s="1"/>
      <c r="I740" s="1"/>
      <c r="J740" s="1"/>
      <c r="L740" s="1"/>
      <c r="M740" s="1"/>
      <c r="N740" s="1"/>
      <c r="O740" s="1"/>
      <c r="P740" s="1"/>
      <c r="Q740" s="1"/>
      <c r="R740" s="1"/>
    </row>
    <row r="741" spans="1:18" ht="15.75" customHeight="1">
      <c r="A741" s="1"/>
      <c r="B741" s="1"/>
      <c r="C741" s="1"/>
      <c r="D741" s="1"/>
      <c r="E741" s="1"/>
      <c r="F741" s="1"/>
      <c r="G741" s="1"/>
      <c r="H741" s="1"/>
      <c r="I741" s="1"/>
      <c r="J741" s="1"/>
      <c r="L741" s="1"/>
      <c r="M741" s="1"/>
      <c r="N741" s="1"/>
      <c r="O741" s="1"/>
      <c r="P741" s="1"/>
      <c r="Q741" s="1"/>
      <c r="R741" s="1"/>
    </row>
    <row r="742" spans="1:18" ht="15.75" customHeight="1">
      <c r="A742" s="1"/>
      <c r="B742" s="1"/>
      <c r="C742" s="1"/>
      <c r="D742" s="1"/>
      <c r="E742" s="1"/>
      <c r="F742" s="1"/>
      <c r="G742" s="1"/>
      <c r="H742" s="1"/>
      <c r="I742" s="1"/>
      <c r="J742" s="1"/>
      <c r="L742" s="1"/>
      <c r="M742" s="1"/>
      <c r="N742" s="1"/>
      <c r="O742" s="1"/>
      <c r="P742" s="1"/>
      <c r="Q742" s="1"/>
      <c r="R742" s="1"/>
    </row>
    <row r="743" spans="1:18" ht="15.75" customHeight="1">
      <c r="A743" s="1"/>
      <c r="B743" s="1"/>
      <c r="C743" s="1"/>
      <c r="D743" s="1"/>
      <c r="E743" s="1"/>
      <c r="F743" s="1"/>
      <c r="G743" s="1"/>
      <c r="H743" s="1"/>
      <c r="I743" s="1"/>
      <c r="J743" s="1"/>
      <c r="L743" s="1"/>
      <c r="M743" s="1"/>
      <c r="N743" s="1"/>
      <c r="O743" s="1"/>
      <c r="P743" s="1"/>
      <c r="Q743" s="1"/>
      <c r="R743" s="1"/>
    </row>
    <row r="744" spans="1:18" ht="15.75" customHeight="1">
      <c r="A744" s="1"/>
      <c r="B744" s="1"/>
      <c r="C744" s="1"/>
      <c r="D744" s="1"/>
      <c r="E744" s="1"/>
      <c r="F744" s="1"/>
      <c r="G744" s="1"/>
      <c r="H744" s="1"/>
      <c r="I744" s="1"/>
      <c r="J744" s="1"/>
      <c r="L744" s="1"/>
      <c r="M744" s="1"/>
      <c r="N744" s="1"/>
      <c r="O744" s="1"/>
      <c r="P744" s="1"/>
      <c r="Q744" s="1"/>
      <c r="R744" s="1"/>
    </row>
    <row r="745" spans="1:18" ht="15.75" customHeight="1">
      <c r="A745" s="1"/>
      <c r="B745" s="1"/>
      <c r="C745" s="1"/>
      <c r="D745" s="1"/>
      <c r="E745" s="1"/>
      <c r="F745" s="1"/>
      <c r="G745" s="1"/>
      <c r="H745" s="1"/>
      <c r="I745" s="1"/>
      <c r="J745" s="1"/>
      <c r="L745" s="1"/>
      <c r="M745" s="1"/>
      <c r="N745" s="1"/>
      <c r="O745" s="1"/>
      <c r="P745" s="1"/>
      <c r="Q745" s="1"/>
      <c r="R745" s="1"/>
    </row>
    <row r="746" spans="1:18" ht="15.75" customHeight="1">
      <c r="A746" s="1"/>
      <c r="B746" s="1"/>
      <c r="C746" s="1"/>
      <c r="D746" s="1"/>
      <c r="E746" s="1"/>
      <c r="F746" s="1"/>
      <c r="G746" s="1"/>
      <c r="H746" s="1"/>
      <c r="I746" s="1"/>
      <c r="J746" s="1"/>
      <c r="L746" s="1"/>
      <c r="M746" s="1"/>
      <c r="N746" s="1"/>
      <c r="O746" s="1"/>
      <c r="P746" s="1"/>
      <c r="Q746" s="1"/>
      <c r="R746" s="1"/>
    </row>
    <row r="747" spans="1:18" ht="15.75" customHeight="1">
      <c r="A747" s="1"/>
      <c r="B747" s="1"/>
      <c r="C747" s="1"/>
      <c r="D747" s="1"/>
      <c r="E747" s="1"/>
      <c r="F747" s="1"/>
      <c r="G747" s="1"/>
      <c r="H747" s="1"/>
      <c r="I747" s="1"/>
      <c r="J747" s="1"/>
      <c r="L747" s="1"/>
      <c r="M747" s="1"/>
      <c r="N747" s="1"/>
      <c r="O747" s="1"/>
      <c r="P747" s="1"/>
      <c r="Q747" s="1"/>
      <c r="R747" s="1"/>
    </row>
    <row r="748" spans="1:18" ht="15.75" customHeight="1">
      <c r="A748" s="1"/>
      <c r="B748" s="1"/>
      <c r="C748" s="1"/>
      <c r="D748" s="1"/>
      <c r="E748" s="1"/>
      <c r="F748" s="1"/>
      <c r="G748" s="1"/>
      <c r="H748" s="1"/>
      <c r="I748" s="1"/>
      <c r="J748" s="1"/>
      <c r="L748" s="1"/>
      <c r="M748" s="1"/>
      <c r="N748" s="1"/>
      <c r="O748" s="1"/>
      <c r="P748" s="1"/>
      <c r="Q748" s="1"/>
      <c r="R748" s="1"/>
    </row>
    <row r="749" spans="1:18" ht="15.75" customHeight="1">
      <c r="A749" s="1"/>
      <c r="B749" s="1"/>
      <c r="C749" s="1"/>
      <c r="D749" s="1"/>
      <c r="E749" s="1"/>
      <c r="F749" s="1"/>
      <c r="G749" s="1"/>
      <c r="H749" s="1"/>
      <c r="I749" s="1"/>
      <c r="J749" s="1"/>
      <c r="L749" s="1"/>
      <c r="M749" s="1"/>
      <c r="N749" s="1"/>
      <c r="O749" s="1"/>
      <c r="P749" s="1"/>
      <c r="Q749" s="1"/>
      <c r="R749" s="1"/>
    </row>
    <row r="750" spans="1:18" ht="15.75" customHeight="1">
      <c r="A750" s="1"/>
      <c r="B750" s="1"/>
      <c r="C750" s="1"/>
      <c r="D750" s="1"/>
      <c r="E750" s="1"/>
      <c r="F750" s="1"/>
      <c r="G750" s="1"/>
      <c r="H750" s="1"/>
      <c r="I750" s="1"/>
      <c r="J750" s="1"/>
      <c r="L750" s="1"/>
      <c r="M750" s="1"/>
      <c r="N750" s="1"/>
      <c r="O750" s="1"/>
      <c r="P750" s="1"/>
      <c r="Q750" s="1"/>
      <c r="R750" s="1"/>
    </row>
    <row r="751" spans="1:18" ht="15.75" customHeight="1">
      <c r="A751" s="1"/>
      <c r="B751" s="1"/>
      <c r="C751" s="1"/>
      <c r="D751" s="1"/>
      <c r="E751" s="1"/>
      <c r="F751" s="1"/>
      <c r="G751" s="1"/>
      <c r="H751" s="1"/>
      <c r="I751" s="1"/>
      <c r="J751" s="1"/>
      <c r="L751" s="1"/>
      <c r="M751" s="1"/>
      <c r="N751" s="1"/>
      <c r="O751" s="1"/>
      <c r="P751" s="1"/>
      <c r="Q751" s="1"/>
      <c r="R751" s="1"/>
    </row>
    <row r="752" spans="1:18" ht="15.75" customHeight="1">
      <c r="A752" s="1"/>
      <c r="B752" s="1"/>
      <c r="C752" s="1"/>
      <c r="D752" s="1"/>
      <c r="E752" s="1"/>
      <c r="F752" s="1"/>
      <c r="G752" s="1"/>
      <c r="H752" s="1"/>
      <c r="I752" s="1"/>
      <c r="J752" s="1"/>
      <c r="L752" s="1"/>
      <c r="M752" s="1"/>
      <c r="N752" s="1"/>
      <c r="O752" s="1"/>
      <c r="P752" s="1"/>
      <c r="Q752" s="1"/>
      <c r="R752" s="1"/>
    </row>
    <row r="753" spans="1:18" ht="15.75" customHeight="1">
      <c r="A753" s="1"/>
      <c r="B753" s="1"/>
      <c r="C753" s="1"/>
      <c r="D753" s="1"/>
      <c r="E753" s="1"/>
      <c r="F753" s="1"/>
      <c r="G753" s="1"/>
      <c r="H753" s="1"/>
      <c r="I753" s="1"/>
      <c r="J753" s="1"/>
      <c r="L753" s="1"/>
      <c r="M753" s="1"/>
      <c r="N753" s="1"/>
      <c r="O753" s="1"/>
      <c r="P753" s="1"/>
      <c r="Q753" s="1"/>
      <c r="R753" s="1"/>
    </row>
    <row r="754" spans="1:18" ht="15.75" customHeight="1">
      <c r="A754" s="1"/>
      <c r="B754" s="1"/>
      <c r="C754" s="1"/>
      <c r="D754" s="1"/>
      <c r="E754" s="1"/>
      <c r="F754" s="1"/>
      <c r="G754" s="1"/>
      <c r="H754" s="1"/>
      <c r="I754" s="1"/>
      <c r="J754" s="1"/>
      <c r="L754" s="1"/>
      <c r="M754" s="1"/>
      <c r="N754" s="1"/>
      <c r="O754" s="1"/>
      <c r="P754" s="1"/>
      <c r="Q754" s="1"/>
      <c r="R754" s="1"/>
    </row>
    <row r="755" spans="1:18" ht="15.75" customHeight="1">
      <c r="A755" s="1"/>
      <c r="B755" s="1"/>
      <c r="C755" s="1"/>
      <c r="D755" s="1"/>
      <c r="E755" s="1"/>
      <c r="F755" s="1"/>
      <c r="G755" s="1"/>
      <c r="H755" s="1"/>
      <c r="I755" s="1"/>
      <c r="J755" s="1"/>
      <c r="L755" s="1"/>
      <c r="M755" s="1"/>
      <c r="N755" s="1"/>
      <c r="O755" s="1"/>
      <c r="P755" s="1"/>
      <c r="Q755" s="1"/>
      <c r="R755" s="1"/>
    </row>
    <row r="756" spans="1:18" ht="15.75" customHeight="1">
      <c r="A756" s="1"/>
      <c r="B756" s="1"/>
      <c r="C756" s="1"/>
      <c r="D756" s="1"/>
      <c r="E756" s="1"/>
      <c r="F756" s="1"/>
      <c r="G756" s="1"/>
      <c r="H756" s="1"/>
      <c r="I756" s="1"/>
      <c r="J756" s="1"/>
      <c r="L756" s="1"/>
      <c r="M756" s="1"/>
      <c r="N756" s="1"/>
      <c r="O756" s="1"/>
      <c r="P756" s="1"/>
      <c r="Q756" s="1"/>
      <c r="R756" s="1"/>
    </row>
    <row r="757" spans="1:18" ht="15.75" customHeight="1">
      <c r="A757" s="1"/>
      <c r="B757" s="1"/>
      <c r="C757" s="1"/>
      <c r="D757" s="1"/>
      <c r="E757" s="1"/>
      <c r="F757" s="1"/>
      <c r="G757" s="1"/>
      <c r="H757" s="1"/>
      <c r="I757" s="1"/>
      <c r="J757" s="1"/>
      <c r="L757" s="1"/>
      <c r="M757" s="1"/>
      <c r="N757" s="1"/>
      <c r="O757" s="1"/>
      <c r="P757" s="1"/>
      <c r="Q757" s="1"/>
      <c r="R757" s="1"/>
    </row>
    <row r="758" spans="1:18" ht="15.75" customHeight="1">
      <c r="A758" s="1"/>
      <c r="B758" s="1"/>
      <c r="C758" s="1"/>
      <c r="D758" s="1"/>
      <c r="E758" s="1"/>
      <c r="F758" s="1"/>
      <c r="G758" s="1"/>
      <c r="H758" s="1"/>
      <c r="I758" s="1"/>
      <c r="J758" s="1"/>
      <c r="L758" s="1"/>
      <c r="M758" s="1"/>
      <c r="N758" s="1"/>
      <c r="O758" s="1"/>
      <c r="P758" s="1"/>
      <c r="Q758" s="1"/>
      <c r="R758" s="1"/>
    </row>
    <row r="759" spans="1:18" ht="15.75" customHeight="1">
      <c r="A759" s="1"/>
      <c r="B759" s="1"/>
      <c r="C759" s="1"/>
      <c r="D759" s="1"/>
      <c r="E759" s="1"/>
      <c r="F759" s="1"/>
      <c r="G759" s="1"/>
      <c r="H759" s="1"/>
      <c r="I759" s="1"/>
      <c r="J759" s="1"/>
      <c r="L759" s="1"/>
      <c r="M759" s="1"/>
      <c r="N759" s="1"/>
      <c r="O759" s="1"/>
      <c r="P759" s="1"/>
      <c r="Q759" s="1"/>
      <c r="R759" s="1"/>
    </row>
    <row r="760" spans="1:18" ht="15.75" customHeight="1">
      <c r="A760" s="1"/>
      <c r="B760" s="1"/>
      <c r="C760" s="1"/>
      <c r="D760" s="1"/>
      <c r="E760" s="1"/>
      <c r="F760" s="1"/>
      <c r="G760" s="1"/>
      <c r="H760" s="1"/>
      <c r="I760" s="1"/>
      <c r="J760" s="1"/>
      <c r="L760" s="1"/>
      <c r="M760" s="1"/>
      <c r="N760" s="1"/>
      <c r="O760" s="1"/>
      <c r="P760" s="1"/>
      <c r="Q760" s="1"/>
      <c r="R760" s="1"/>
    </row>
    <row r="761" spans="1:18" ht="15.75" customHeight="1">
      <c r="A761" s="1"/>
      <c r="B761" s="1"/>
      <c r="C761" s="1"/>
      <c r="D761" s="1"/>
      <c r="E761" s="1"/>
      <c r="F761" s="1"/>
      <c r="G761" s="1"/>
      <c r="H761" s="1"/>
      <c r="I761" s="1"/>
      <c r="J761" s="1"/>
      <c r="L761" s="1"/>
      <c r="M761" s="1"/>
      <c r="N761" s="1"/>
      <c r="O761" s="1"/>
      <c r="P761" s="1"/>
      <c r="Q761" s="1"/>
      <c r="R761" s="1"/>
    </row>
    <row r="762" spans="1:18" ht="15.75" customHeight="1">
      <c r="A762" s="1"/>
      <c r="B762" s="1"/>
      <c r="C762" s="1"/>
      <c r="D762" s="1"/>
      <c r="E762" s="1"/>
      <c r="F762" s="1"/>
      <c r="G762" s="1"/>
      <c r="H762" s="1"/>
      <c r="I762" s="1"/>
      <c r="J762" s="1"/>
      <c r="L762" s="1"/>
      <c r="M762" s="1"/>
      <c r="N762" s="1"/>
      <c r="O762" s="1"/>
      <c r="P762" s="1"/>
      <c r="Q762" s="1"/>
      <c r="R762" s="1"/>
    </row>
    <row r="763" spans="1:18" ht="15.75" customHeight="1">
      <c r="A763" s="1"/>
      <c r="B763" s="1"/>
      <c r="C763" s="1"/>
      <c r="D763" s="1"/>
      <c r="E763" s="1"/>
      <c r="F763" s="1"/>
      <c r="G763" s="1"/>
      <c r="H763" s="1"/>
      <c r="I763" s="1"/>
      <c r="J763" s="1"/>
      <c r="L763" s="1"/>
      <c r="M763" s="1"/>
      <c r="N763" s="1"/>
      <c r="O763" s="1"/>
      <c r="P763" s="1"/>
      <c r="Q763" s="1"/>
      <c r="R763" s="1"/>
    </row>
    <row r="764" spans="1:18" ht="15.75" customHeight="1">
      <c r="A764" s="1"/>
      <c r="B764" s="1"/>
      <c r="C764" s="1"/>
      <c r="D764" s="1"/>
      <c r="E764" s="1"/>
      <c r="F764" s="1"/>
      <c r="G764" s="1"/>
      <c r="H764" s="1"/>
      <c r="I764" s="1"/>
      <c r="J764" s="1"/>
      <c r="L764" s="1"/>
      <c r="M764" s="1"/>
      <c r="N764" s="1"/>
      <c r="O764" s="1"/>
      <c r="P764" s="1"/>
      <c r="Q764" s="1"/>
      <c r="R764" s="1"/>
    </row>
    <row r="765" spans="1:18" ht="15.75" customHeight="1">
      <c r="A765" s="1"/>
      <c r="B765" s="1"/>
      <c r="C765" s="1"/>
      <c r="D765" s="1"/>
      <c r="E765" s="1"/>
      <c r="F765" s="1"/>
      <c r="G765" s="1"/>
      <c r="H765" s="1"/>
      <c r="I765" s="1"/>
      <c r="J765" s="1"/>
      <c r="L765" s="1"/>
      <c r="M765" s="1"/>
      <c r="N765" s="1"/>
      <c r="O765" s="1"/>
      <c r="P765" s="1"/>
      <c r="Q765" s="1"/>
      <c r="R765" s="1"/>
    </row>
    <row r="766" spans="1:18" ht="15.75" customHeight="1">
      <c r="A766" s="1"/>
      <c r="B766" s="1"/>
      <c r="C766" s="1"/>
      <c r="D766" s="1"/>
      <c r="E766" s="1"/>
      <c r="F766" s="1"/>
      <c r="G766" s="1"/>
      <c r="H766" s="1"/>
      <c r="I766" s="1"/>
      <c r="J766" s="1"/>
      <c r="L766" s="1"/>
      <c r="M766" s="1"/>
      <c r="N766" s="1"/>
      <c r="O766" s="1"/>
      <c r="P766" s="1"/>
      <c r="Q766" s="1"/>
      <c r="R766" s="1"/>
    </row>
    <row r="767" spans="1:18" ht="15.75" customHeight="1">
      <c r="A767" s="1"/>
      <c r="B767" s="1"/>
      <c r="C767" s="1"/>
      <c r="D767" s="1"/>
      <c r="E767" s="1"/>
      <c r="F767" s="1"/>
      <c r="G767" s="1"/>
      <c r="H767" s="1"/>
      <c r="I767" s="1"/>
      <c r="J767" s="1"/>
      <c r="L767" s="1"/>
      <c r="M767" s="1"/>
      <c r="N767" s="1"/>
      <c r="O767" s="1"/>
      <c r="P767" s="1"/>
      <c r="Q767" s="1"/>
      <c r="R767" s="1"/>
    </row>
    <row r="768" spans="1:18" ht="15.75" customHeight="1">
      <c r="A768" s="1"/>
      <c r="B768" s="1"/>
      <c r="C768" s="1"/>
      <c r="D768" s="1"/>
      <c r="E768" s="1"/>
      <c r="F768" s="1"/>
      <c r="G768" s="1"/>
      <c r="H768" s="1"/>
      <c r="I768" s="1"/>
      <c r="J768" s="1"/>
      <c r="L768" s="1"/>
      <c r="M768" s="1"/>
      <c r="N768" s="1"/>
      <c r="O768" s="1"/>
      <c r="P768" s="1"/>
      <c r="Q768" s="1"/>
      <c r="R768" s="1"/>
    </row>
    <row r="769" spans="1:18" ht="15.75" customHeight="1">
      <c r="A769" s="1"/>
      <c r="B769" s="1"/>
      <c r="C769" s="1"/>
      <c r="D769" s="1"/>
      <c r="E769" s="1"/>
      <c r="F769" s="1"/>
      <c r="G769" s="1"/>
      <c r="H769" s="1"/>
      <c r="I769" s="1"/>
      <c r="J769" s="1"/>
      <c r="L769" s="1"/>
      <c r="M769" s="1"/>
      <c r="N769" s="1"/>
      <c r="O769" s="1"/>
      <c r="P769" s="1"/>
      <c r="Q769" s="1"/>
      <c r="R769" s="1"/>
    </row>
    <row r="770" spans="1:18" ht="15.75" customHeight="1">
      <c r="A770" s="1"/>
      <c r="B770" s="1"/>
      <c r="C770" s="1"/>
      <c r="D770" s="1"/>
      <c r="E770" s="1"/>
      <c r="F770" s="1"/>
      <c r="G770" s="1"/>
      <c r="H770" s="1"/>
      <c r="I770" s="1"/>
      <c r="J770" s="1"/>
      <c r="L770" s="1"/>
      <c r="M770" s="1"/>
      <c r="N770" s="1"/>
      <c r="O770" s="1"/>
      <c r="P770" s="1"/>
      <c r="Q770" s="1"/>
      <c r="R770" s="1"/>
    </row>
    <row r="771" spans="1:18" ht="15.75" customHeight="1">
      <c r="A771" s="1"/>
      <c r="B771" s="1"/>
      <c r="C771" s="1"/>
      <c r="D771" s="1"/>
      <c r="E771" s="1"/>
      <c r="F771" s="1"/>
      <c r="G771" s="1"/>
      <c r="H771" s="1"/>
      <c r="I771" s="1"/>
      <c r="J771" s="1"/>
      <c r="L771" s="1"/>
      <c r="M771" s="1"/>
      <c r="N771" s="1"/>
      <c r="O771" s="1"/>
      <c r="P771" s="1"/>
      <c r="Q771" s="1"/>
      <c r="R771" s="1"/>
    </row>
    <row r="772" spans="1:18" ht="15.75" customHeight="1">
      <c r="A772" s="1"/>
      <c r="B772" s="1"/>
      <c r="C772" s="1"/>
      <c r="D772" s="1"/>
      <c r="E772" s="1"/>
      <c r="F772" s="1"/>
      <c r="G772" s="1"/>
      <c r="H772" s="1"/>
      <c r="I772" s="1"/>
      <c r="J772" s="1"/>
      <c r="L772" s="1"/>
      <c r="M772" s="1"/>
      <c r="N772" s="1"/>
      <c r="O772" s="1"/>
      <c r="P772" s="1"/>
      <c r="Q772" s="1"/>
      <c r="R772" s="1"/>
    </row>
    <row r="773" spans="1:18" ht="15.75" customHeight="1">
      <c r="A773" s="1"/>
      <c r="B773" s="1"/>
      <c r="C773" s="1"/>
      <c r="D773" s="1"/>
      <c r="E773" s="1"/>
      <c r="F773" s="1"/>
      <c r="G773" s="1"/>
      <c r="H773" s="1"/>
      <c r="I773" s="1"/>
      <c r="J773" s="1"/>
      <c r="L773" s="1"/>
      <c r="M773" s="1"/>
      <c r="N773" s="1"/>
      <c r="O773" s="1"/>
      <c r="P773" s="1"/>
      <c r="Q773" s="1"/>
      <c r="R773" s="1"/>
    </row>
    <row r="774" spans="1:18" ht="15.75" customHeight="1">
      <c r="A774" s="1"/>
      <c r="B774" s="1"/>
      <c r="C774" s="1"/>
      <c r="D774" s="1"/>
      <c r="E774" s="1"/>
      <c r="F774" s="1"/>
      <c r="G774" s="1"/>
      <c r="H774" s="1"/>
      <c r="I774" s="1"/>
      <c r="J774" s="1"/>
      <c r="L774" s="1"/>
      <c r="M774" s="1"/>
      <c r="N774" s="1"/>
      <c r="O774" s="1"/>
      <c r="P774" s="1"/>
      <c r="Q774" s="1"/>
      <c r="R774" s="1"/>
    </row>
    <row r="775" spans="1:18" ht="15.75" customHeight="1">
      <c r="A775" s="1"/>
      <c r="B775" s="1"/>
      <c r="C775" s="1"/>
      <c r="D775" s="1"/>
      <c r="E775" s="1"/>
      <c r="F775" s="1"/>
      <c r="G775" s="1"/>
      <c r="H775" s="1"/>
      <c r="I775" s="1"/>
      <c r="J775" s="1"/>
      <c r="L775" s="1"/>
      <c r="M775" s="1"/>
      <c r="N775" s="1"/>
      <c r="O775" s="1"/>
      <c r="P775" s="1"/>
      <c r="Q775" s="1"/>
      <c r="R775" s="1"/>
    </row>
    <row r="776" spans="1:18" ht="15.75" customHeight="1">
      <c r="A776" s="1"/>
      <c r="B776" s="1"/>
      <c r="C776" s="1"/>
      <c r="D776" s="1"/>
      <c r="E776" s="1"/>
      <c r="F776" s="1"/>
      <c r="G776" s="1"/>
      <c r="H776" s="1"/>
      <c r="I776" s="1"/>
      <c r="J776" s="1"/>
      <c r="L776" s="1"/>
      <c r="M776" s="1"/>
      <c r="N776" s="1"/>
      <c r="O776" s="1"/>
      <c r="P776" s="1"/>
      <c r="Q776" s="1"/>
      <c r="R776" s="1"/>
    </row>
    <row r="777" spans="1:18" ht="15.75" customHeight="1">
      <c r="A777" s="1"/>
      <c r="B777" s="1"/>
      <c r="C777" s="1"/>
      <c r="D777" s="1"/>
      <c r="E777" s="1"/>
      <c r="F777" s="1"/>
      <c r="G777" s="1"/>
      <c r="H777" s="1"/>
      <c r="I777" s="1"/>
      <c r="J777" s="1"/>
      <c r="L777" s="1"/>
      <c r="M777" s="1"/>
      <c r="N777" s="1"/>
      <c r="O777" s="1"/>
      <c r="P777" s="1"/>
      <c r="Q777" s="1"/>
      <c r="R777" s="1"/>
    </row>
    <row r="778" spans="1:18" ht="15.75" customHeight="1">
      <c r="A778" s="1"/>
      <c r="B778" s="1"/>
      <c r="C778" s="1"/>
      <c r="D778" s="1"/>
      <c r="E778" s="1"/>
      <c r="F778" s="1"/>
      <c r="G778" s="1"/>
      <c r="H778" s="1"/>
      <c r="I778" s="1"/>
      <c r="J778" s="1"/>
      <c r="L778" s="1"/>
      <c r="M778" s="1"/>
      <c r="N778" s="1"/>
      <c r="O778" s="1"/>
      <c r="P778" s="1"/>
      <c r="Q778" s="1"/>
      <c r="R778" s="1"/>
    </row>
    <row r="779" spans="1:18" ht="15.75" customHeight="1">
      <c r="A779" s="1"/>
      <c r="B779" s="1"/>
      <c r="C779" s="1"/>
      <c r="D779" s="1"/>
      <c r="E779" s="1"/>
      <c r="F779" s="1"/>
      <c r="G779" s="1"/>
      <c r="H779" s="1"/>
      <c r="I779" s="1"/>
      <c r="J779" s="1"/>
      <c r="L779" s="1"/>
      <c r="M779" s="1"/>
      <c r="N779" s="1"/>
      <c r="O779" s="1"/>
      <c r="P779" s="1"/>
      <c r="Q779" s="1"/>
      <c r="R779" s="1"/>
    </row>
    <row r="780" spans="1:18" ht="15.75" customHeight="1">
      <c r="A780" s="1"/>
      <c r="B780" s="1"/>
      <c r="C780" s="1"/>
      <c r="D780" s="1"/>
      <c r="E780" s="1"/>
      <c r="F780" s="1"/>
      <c r="G780" s="1"/>
      <c r="H780" s="1"/>
      <c r="I780" s="1"/>
      <c r="J780" s="1"/>
      <c r="L780" s="1"/>
      <c r="M780" s="1"/>
      <c r="N780" s="1"/>
      <c r="O780" s="1"/>
      <c r="P780" s="1"/>
      <c r="Q780" s="1"/>
      <c r="R780" s="1"/>
    </row>
    <row r="781" spans="1:18" ht="15.75" customHeight="1">
      <c r="A781" s="1"/>
      <c r="B781" s="1"/>
      <c r="C781" s="1"/>
      <c r="D781" s="1"/>
      <c r="E781" s="1"/>
      <c r="F781" s="1"/>
      <c r="G781" s="1"/>
      <c r="H781" s="1"/>
      <c r="I781" s="1"/>
      <c r="J781" s="1"/>
      <c r="L781" s="1"/>
      <c r="M781" s="1"/>
      <c r="N781" s="1"/>
      <c r="O781" s="1"/>
      <c r="P781" s="1"/>
      <c r="Q781" s="1"/>
      <c r="R781" s="1"/>
    </row>
    <row r="782" spans="1:18" ht="15.75" customHeight="1">
      <c r="A782" s="1"/>
      <c r="B782" s="1"/>
      <c r="C782" s="1"/>
      <c r="D782" s="1"/>
      <c r="E782" s="1"/>
      <c r="F782" s="1"/>
      <c r="G782" s="1"/>
      <c r="H782" s="1"/>
      <c r="I782" s="1"/>
      <c r="J782" s="1"/>
      <c r="L782" s="1"/>
      <c r="M782" s="1"/>
      <c r="N782" s="1"/>
      <c r="O782" s="1"/>
      <c r="P782" s="1"/>
      <c r="Q782" s="1"/>
      <c r="R782" s="1"/>
    </row>
    <row r="783" spans="1:18" ht="15.75" customHeight="1">
      <c r="A783" s="1"/>
      <c r="B783" s="1"/>
      <c r="C783" s="1"/>
      <c r="D783" s="1"/>
      <c r="E783" s="1"/>
      <c r="F783" s="1"/>
      <c r="G783" s="1"/>
      <c r="H783" s="1"/>
      <c r="I783" s="1"/>
      <c r="J783" s="1"/>
      <c r="L783" s="1"/>
      <c r="M783" s="1"/>
      <c r="N783" s="1"/>
      <c r="O783" s="1"/>
      <c r="P783" s="1"/>
      <c r="Q783" s="1"/>
      <c r="R783" s="1"/>
    </row>
    <row r="784" spans="1:18" ht="15.75" customHeight="1">
      <c r="A784" s="1"/>
      <c r="B784" s="1"/>
      <c r="C784" s="1"/>
      <c r="D784" s="1"/>
      <c r="E784" s="1"/>
      <c r="F784" s="1"/>
      <c r="G784" s="1"/>
      <c r="H784" s="1"/>
      <c r="I784" s="1"/>
      <c r="J784" s="1"/>
      <c r="L784" s="1"/>
      <c r="M784" s="1"/>
      <c r="N784" s="1"/>
      <c r="O784" s="1"/>
      <c r="P784" s="1"/>
      <c r="Q784" s="1"/>
      <c r="R784" s="1"/>
    </row>
    <row r="785" spans="1:18" ht="15.75" customHeight="1">
      <c r="A785" s="1"/>
      <c r="B785" s="1"/>
      <c r="C785" s="1"/>
      <c r="D785" s="1"/>
      <c r="E785" s="1"/>
      <c r="F785" s="1"/>
      <c r="G785" s="1"/>
      <c r="H785" s="1"/>
      <c r="I785" s="1"/>
      <c r="J785" s="1"/>
      <c r="L785" s="1"/>
      <c r="M785" s="1"/>
      <c r="N785" s="1"/>
      <c r="O785" s="1"/>
      <c r="P785" s="1"/>
      <c r="Q785" s="1"/>
      <c r="R785" s="1"/>
    </row>
    <row r="786" spans="1:18" ht="15.75" customHeight="1">
      <c r="A786" s="1"/>
      <c r="B786" s="1"/>
      <c r="C786" s="1"/>
      <c r="D786" s="1"/>
      <c r="E786" s="1"/>
      <c r="F786" s="1"/>
      <c r="G786" s="1"/>
      <c r="H786" s="1"/>
      <c r="I786" s="1"/>
      <c r="J786" s="1"/>
      <c r="L786" s="1"/>
      <c r="M786" s="1"/>
      <c r="N786" s="1"/>
      <c r="O786" s="1"/>
      <c r="P786" s="1"/>
      <c r="Q786" s="1"/>
      <c r="R786" s="1"/>
    </row>
    <row r="787" spans="1:18" ht="15.75" customHeight="1">
      <c r="A787" s="1"/>
      <c r="B787" s="1"/>
      <c r="C787" s="1"/>
      <c r="D787" s="1"/>
      <c r="E787" s="1"/>
      <c r="F787" s="1"/>
      <c r="G787" s="1"/>
      <c r="H787" s="1"/>
      <c r="I787" s="1"/>
      <c r="J787" s="1"/>
      <c r="L787" s="1"/>
      <c r="M787" s="1"/>
      <c r="N787" s="1"/>
      <c r="O787" s="1"/>
      <c r="P787" s="1"/>
      <c r="Q787" s="1"/>
      <c r="R787" s="1"/>
    </row>
    <row r="788" spans="1:18" ht="15.75" customHeight="1">
      <c r="A788" s="1"/>
      <c r="B788" s="1"/>
      <c r="C788" s="1"/>
      <c r="D788" s="1"/>
      <c r="E788" s="1"/>
      <c r="F788" s="1"/>
      <c r="G788" s="1"/>
      <c r="H788" s="1"/>
      <c r="I788" s="1"/>
      <c r="J788" s="1"/>
      <c r="L788" s="1"/>
      <c r="M788" s="1"/>
      <c r="N788" s="1"/>
      <c r="O788" s="1"/>
      <c r="P788" s="1"/>
      <c r="Q788" s="1"/>
      <c r="R788" s="1"/>
    </row>
    <row r="789" spans="1:18" ht="15.75" customHeight="1">
      <c r="A789" s="1"/>
      <c r="B789" s="1"/>
      <c r="C789" s="1"/>
      <c r="D789" s="1"/>
      <c r="E789" s="1"/>
      <c r="F789" s="1"/>
      <c r="G789" s="1"/>
      <c r="H789" s="1"/>
      <c r="I789" s="1"/>
      <c r="J789" s="1"/>
      <c r="L789" s="1"/>
      <c r="M789" s="1"/>
      <c r="N789" s="1"/>
      <c r="O789" s="1"/>
      <c r="P789" s="1"/>
      <c r="Q789" s="1"/>
      <c r="R789" s="1"/>
    </row>
    <row r="790" spans="1:18" ht="15.75" customHeight="1">
      <c r="A790" s="1"/>
      <c r="B790" s="1"/>
      <c r="C790" s="1"/>
      <c r="D790" s="1"/>
      <c r="E790" s="1"/>
      <c r="F790" s="1"/>
      <c r="G790" s="1"/>
      <c r="H790" s="1"/>
      <c r="I790" s="1"/>
      <c r="J790" s="1"/>
      <c r="L790" s="1"/>
      <c r="M790" s="1"/>
      <c r="N790" s="1"/>
      <c r="O790" s="1"/>
      <c r="P790" s="1"/>
      <c r="Q790" s="1"/>
      <c r="R790" s="1"/>
    </row>
    <row r="791" spans="1:18" ht="15.75" customHeight="1">
      <c r="A791" s="1"/>
      <c r="B791" s="1"/>
      <c r="C791" s="1"/>
      <c r="D791" s="1"/>
      <c r="E791" s="1"/>
      <c r="F791" s="1"/>
      <c r="G791" s="1"/>
      <c r="H791" s="1"/>
      <c r="I791" s="1"/>
      <c r="J791" s="1"/>
      <c r="L791" s="1"/>
      <c r="M791" s="1"/>
      <c r="N791" s="1"/>
      <c r="O791" s="1"/>
      <c r="P791" s="1"/>
      <c r="Q791" s="1"/>
      <c r="R791" s="1"/>
    </row>
    <row r="792" spans="1:18" ht="15.75" customHeight="1">
      <c r="A792" s="1"/>
      <c r="B792" s="1"/>
      <c r="C792" s="1"/>
      <c r="D792" s="1"/>
      <c r="E792" s="1"/>
      <c r="F792" s="1"/>
      <c r="G792" s="1"/>
      <c r="H792" s="1"/>
      <c r="I792" s="1"/>
      <c r="J792" s="1"/>
      <c r="L792" s="1"/>
      <c r="M792" s="1"/>
      <c r="N792" s="1"/>
      <c r="O792" s="1"/>
      <c r="P792" s="1"/>
      <c r="Q792" s="1"/>
      <c r="R792" s="1"/>
    </row>
    <row r="793" spans="1:18" ht="15.75" customHeight="1">
      <c r="A793" s="1"/>
      <c r="B793" s="1"/>
      <c r="C793" s="1"/>
      <c r="D793" s="1"/>
      <c r="E793" s="1"/>
      <c r="F793" s="1"/>
      <c r="G793" s="1"/>
      <c r="H793" s="1"/>
      <c r="I793" s="1"/>
      <c r="J793" s="1"/>
      <c r="L793" s="1"/>
      <c r="M793" s="1"/>
      <c r="N793" s="1"/>
      <c r="O793" s="1"/>
      <c r="P793" s="1"/>
      <c r="Q793" s="1"/>
      <c r="R793" s="1"/>
    </row>
    <row r="794" spans="1:18" ht="15.75" customHeight="1">
      <c r="A794" s="1"/>
      <c r="B794" s="1"/>
      <c r="C794" s="1"/>
      <c r="D794" s="1"/>
      <c r="E794" s="1"/>
      <c r="F794" s="1"/>
      <c r="G794" s="1"/>
      <c r="H794" s="1"/>
      <c r="I794" s="1"/>
      <c r="J794" s="1"/>
      <c r="L794" s="1"/>
      <c r="M794" s="1"/>
      <c r="N794" s="1"/>
      <c r="O794" s="1"/>
      <c r="P794" s="1"/>
      <c r="Q794" s="1"/>
      <c r="R794" s="1"/>
    </row>
    <row r="795" spans="1:18" ht="15.75" customHeight="1">
      <c r="A795" s="1"/>
      <c r="B795" s="1"/>
      <c r="C795" s="1"/>
      <c r="D795" s="1"/>
      <c r="E795" s="1"/>
      <c r="F795" s="1"/>
      <c r="G795" s="1"/>
      <c r="H795" s="1"/>
      <c r="I795" s="1"/>
      <c r="J795" s="1"/>
      <c r="L795" s="1"/>
      <c r="M795" s="1"/>
      <c r="N795" s="1"/>
      <c r="O795" s="1"/>
      <c r="P795" s="1"/>
      <c r="Q795" s="1"/>
      <c r="R795" s="1"/>
    </row>
    <row r="796" spans="1:18" ht="15.75" customHeight="1">
      <c r="A796" s="1"/>
      <c r="B796" s="1"/>
      <c r="C796" s="1"/>
      <c r="D796" s="1"/>
      <c r="E796" s="1"/>
      <c r="F796" s="1"/>
      <c r="G796" s="1"/>
      <c r="H796" s="1"/>
      <c r="I796" s="1"/>
      <c r="J796" s="1"/>
      <c r="L796" s="1"/>
      <c r="M796" s="1"/>
      <c r="N796" s="1"/>
      <c r="O796" s="1"/>
      <c r="P796" s="1"/>
      <c r="Q796" s="1"/>
      <c r="R796" s="1"/>
    </row>
    <row r="797" spans="1:18" ht="15.75" customHeight="1">
      <c r="A797" s="1"/>
      <c r="B797" s="1"/>
      <c r="C797" s="1"/>
      <c r="D797" s="1"/>
      <c r="E797" s="1"/>
      <c r="F797" s="1"/>
      <c r="G797" s="1"/>
      <c r="H797" s="1"/>
      <c r="I797" s="1"/>
      <c r="J797" s="1"/>
      <c r="L797" s="1"/>
      <c r="M797" s="1"/>
      <c r="N797" s="1"/>
      <c r="O797" s="1"/>
      <c r="P797" s="1"/>
      <c r="Q797" s="1"/>
      <c r="R797" s="1"/>
    </row>
    <row r="798" spans="1:18" ht="15.75" customHeight="1">
      <c r="A798" s="1"/>
      <c r="B798" s="1"/>
      <c r="C798" s="1"/>
      <c r="D798" s="1"/>
      <c r="E798" s="1"/>
      <c r="F798" s="1"/>
      <c r="G798" s="1"/>
      <c r="H798" s="1"/>
      <c r="I798" s="1"/>
      <c r="J798" s="1"/>
      <c r="L798" s="1"/>
      <c r="M798" s="1"/>
      <c r="N798" s="1"/>
      <c r="O798" s="1"/>
      <c r="P798" s="1"/>
      <c r="Q798" s="1"/>
      <c r="R798" s="1"/>
    </row>
    <row r="799" spans="1:18" ht="15.75" customHeight="1">
      <c r="A799" s="1"/>
      <c r="B799" s="1"/>
      <c r="C799" s="1"/>
      <c r="D799" s="1"/>
      <c r="E799" s="1"/>
      <c r="F799" s="1"/>
      <c r="G799" s="1"/>
      <c r="H799" s="1"/>
      <c r="I799" s="1"/>
      <c r="J799" s="1"/>
      <c r="L799" s="1"/>
      <c r="M799" s="1"/>
      <c r="N799" s="1"/>
      <c r="O799" s="1"/>
      <c r="P799" s="1"/>
      <c r="Q799" s="1"/>
      <c r="R799" s="1"/>
    </row>
    <row r="800" spans="1:18" ht="15.75" customHeight="1">
      <c r="A800" s="1"/>
      <c r="B800" s="1"/>
      <c r="C800" s="1"/>
      <c r="D800" s="1"/>
      <c r="E800" s="1"/>
      <c r="F800" s="1"/>
      <c r="G800" s="1"/>
      <c r="H800" s="1"/>
      <c r="I800" s="1"/>
      <c r="J800" s="1"/>
      <c r="L800" s="1"/>
      <c r="M800" s="1"/>
      <c r="N800" s="1"/>
      <c r="O800" s="1"/>
      <c r="P800" s="1"/>
      <c r="Q800" s="1"/>
      <c r="R800" s="1"/>
    </row>
    <row r="801" spans="1:18" ht="15.75" customHeight="1">
      <c r="A801" s="1"/>
      <c r="B801" s="1"/>
      <c r="C801" s="1"/>
      <c r="D801" s="1"/>
      <c r="E801" s="1"/>
      <c r="F801" s="1"/>
      <c r="G801" s="1"/>
      <c r="H801" s="1"/>
      <c r="I801" s="1"/>
      <c r="J801" s="1"/>
      <c r="L801" s="1"/>
      <c r="M801" s="1"/>
      <c r="N801" s="1"/>
      <c r="O801" s="1"/>
      <c r="P801" s="1"/>
      <c r="Q801" s="1"/>
      <c r="R801" s="1"/>
    </row>
    <row r="802" spans="1:18" ht="15.75" customHeight="1">
      <c r="A802" s="1"/>
      <c r="B802" s="1"/>
      <c r="C802" s="1"/>
      <c r="D802" s="1"/>
      <c r="E802" s="1"/>
      <c r="F802" s="1"/>
      <c r="G802" s="1"/>
      <c r="H802" s="1"/>
      <c r="I802" s="1"/>
      <c r="J802" s="1"/>
      <c r="L802" s="1"/>
      <c r="M802" s="1"/>
      <c r="N802" s="1"/>
      <c r="O802" s="1"/>
      <c r="P802" s="1"/>
      <c r="Q802" s="1"/>
      <c r="R802" s="1"/>
    </row>
    <row r="803" spans="1:18" ht="15.75" customHeight="1">
      <c r="A803" s="1"/>
      <c r="B803" s="1"/>
      <c r="C803" s="1"/>
      <c r="D803" s="1"/>
      <c r="E803" s="1"/>
      <c r="F803" s="1"/>
      <c r="G803" s="1"/>
      <c r="H803" s="1"/>
      <c r="I803" s="1"/>
      <c r="J803" s="1"/>
      <c r="L803" s="1"/>
      <c r="M803" s="1"/>
      <c r="N803" s="1"/>
      <c r="O803" s="1"/>
      <c r="P803" s="1"/>
      <c r="Q803" s="1"/>
      <c r="R803" s="1"/>
    </row>
    <row r="804" spans="1:18" ht="15.75" customHeight="1">
      <c r="A804" s="1"/>
      <c r="B804" s="1"/>
      <c r="C804" s="1"/>
      <c r="D804" s="1"/>
      <c r="E804" s="1"/>
      <c r="F804" s="1"/>
      <c r="G804" s="1"/>
      <c r="H804" s="1"/>
      <c r="I804" s="1"/>
      <c r="J804" s="1"/>
      <c r="L804" s="1"/>
      <c r="M804" s="1"/>
      <c r="N804" s="1"/>
      <c r="O804" s="1"/>
      <c r="P804" s="1"/>
      <c r="Q804" s="1"/>
      <c r="R804" s="1"/>
    </row>
    <row r="805" spans="1:18" ht="15.75" customHeight="1">
      <c r="A805" s="1"/>
      <c r="B805" s="1"/>
      <c r="C805" s="1"/>
      <c r="D805" s="1"/>
      <c r="E805" s="1"/>
      <c r="F805" s="1"/>
      <c r="G805" s="1"/>
      <c r="H805" s="1"/>
      <c r="I805" s="1"/>
      <c r="J805" s="1"/>
      <c r="L805" s="1"/>
      <c r="M805" s="1"/>
      <c r="N805" s="1"/>
      <c r="O805" s="1"/>
      <c r="P805" s="1"/>
      <c r="Q805" s="1"/>
      <c r="R805" s="1"/>
    </row>
    <row r="806" spans="1:18" ht="15.75" customHeight="1">
      <c r="A806" s="1"/>
      <c r="B806" s="1"/>
      <c r="C806" s="1"/>
      <c r="D806" s="1"/>
      <c r="E806" s="1"/>
      <c r="F806" s="1"/>
      <c r="G806" s="1"/>
      <c r="H806" s="1"/>
      <c r="I806" s="1"/>
      <c r="J806" s="1"/>
      <c r="L806" s="1"/>
      <c r="M806" s="1"/>
      <c r="N806" s="1"/>
      <c r="O806" s="1"/>
      <c r="P806" s="1"/>
      <c r="Q806" s="1"/>
      <c r="R806" s="1"/>
    </row>
    <row r="807" spans="1:18" ht="15.75" customHeight="1">
      <c r="A807" s="1"/>
      <c r="B807" s="1"/>
      <c r="C807" s="1"/>
      <c r="D807" s="1"/>
      <c r="E807" s="1"/>
      <c r="F807" s="1"/>
      <c r="G807" s="1"/>
      <c r="H807" s="1"/>
      <c r="I807" s="1"/>
      <c r="J807" s="1"/>
      <c r="L807" s="1"/>
      <c r="M807" s="1"/>
      <c r="N807" s="1"/>
      <c r="O807" s="1"/>
      <c r="P807" s="1"/>
      <c r="Q807" s="1"/>
      <c r="R807" s="1"/>
    </row>
    <row r="808" spans="1:18" ht="15.75" customHeight="1">
      <c r="A808" s="1"/>
      <c r="B808" s="1"/>
      <c r="C808" s="1"/>
      <c r="D808" s="1"/>
      <c r="E808" s="1"/>
      <c r="F808" s="1"/>
      <c r="G808" s="1"/>
      <c r="H808" s="1"/>
      <c r="I808" s="1"/>
      <c r="J808" s="1"/>
      <c r="L808" s="1"/>
      <c r="M808" s="1"/>
      <c r="N808" s="1"/>
      <c r="O808" s="1"/>
      <c r="P808" s="1"/>
      <c r="Q808" s="1"/>
      <c r="R808" s="1"/>
    </row>
    <row r="809" spans="1:18" ht="15.75" customHeight="1">
      <c r="A809" s="1"/>
      <c r="B809" s="1"/>
      <c r="C809" s="1"/>
      <c r="D809" s="1"/>
      <c r="E809" s="1"/>
      <c r="F809" s="1"/>
      <c r="G809" s="1"/>
      <c r="H809" s="1"/>
      <c r="I809" s="1"/>
      <c r="J809" s="1"/>
      <c r="L809" s="1"/>
      <c r="M809" s="1"/>
      <c r="N809" s="1"/>
      <c r="O809" s="1"/>
      <c r="P809" s="1"/>
      <c r="Q809" s="1"/>
      <c r="R809" s="1"/>
    </row>
    <row r="810" spans="1:18" ht="15.75" customHeight="1">
      <c r="A810" s="1"/>
      <c r="B810" s="1"/>
      <c r="C810" s="1"/>
      <c r="D810" s="1"/>
      <c r="E810" s="1"/>
      <c r="F810" s="1"/>
      <c r="G810" s="1"/>
      <c r="H810" s="1"/>
      <c r="I810" s="1"/>
      <c r="J810" s="1"/>
      <c r="L810" s="1"/>
      <c r="M810" s="1"/>
      <c r="N810" s="1"/>
      <c r="O810" s="1"/>
      <c r="P810" s="1"/>
      <c r="Q810" s="1"/>
      <c r="R810" s="1"/>
    </row>
    <row r="811" spans="1:18" ht="15.75" customHeight="1">
      <c r="A811" s="1"/>
      <c r="B811" s="1"/>
      <c r="C811" s="1"/>
      <c r="D811" s="1"/>
      <c r="E811" s="1"/>
      <c r="F811" s="1"/>
      <c r="G811" s="1"/>
      <c r="H811" s="1"/>
      <c r="I811" s="1"/>
      <c r="J811" s="1"/>
      <c r="L811" s="1"/>
      <c r="M811" s="1"/>
      <c r="N811" s="1"/>
      <c r="O811" s="1"/>
      <c r="P811" s="1"/>
      <c r="Q811" s="1"/>
      <c r="R811" s="1"/>
    </row>
    <row r="812" spans="1:18" ht="15.75" customHeight="1">
      <c r="A812" s="1"/>
      <c r="B812" s="1"/>
      <c r="C812" s="1"/>
      <c r="D812" s="1"/>
      <c r="E812" s="1"/>
      <c r="F812" s="1"/>
      <c r="G812" s="1"/>
      <c r="H812" s="1"/>
      <c r="I812" s="1"/>
      <c r="J812" s="1"/>
      <c r="L812" s="1"/>
      <c r="M812" s="1"/>
      <c r="N812" s="1"/>
      <c r="O812" s="1"/>
      <c r="P812" s="1"/>
      <c r="Q812" s="1"/>
      <c r="R812" s="1"/>
    </row>
    <row r="813" spans="1:18" ht="15.75" customHeight="1">
      <c r="A813" s="1"/>
      <c r="B813" s="1"/>
      <c r="C813" s="1"/>
      <c r="D813" s="1"/>
      <c r="E813" s="1"/>
      <c r="F813" s="1"/>
      <c r="G813" s="1"/>
      <c r="H813" s="1"/>
      <c r="I813" s="1"/>
      <c r="J813" s="1"/>
      <c r="L813" s="1"/>
      <c r="M813" s="1"/>
      <c r="N813" s="1"/>
      <c r="O813" s="1"/>
      <c r="P813" s="1"/>
      <c r="Q813" s="1"/>
      <c r="R813" s="1"/>
    </row>
    <row r="814" spans="1:18" ht="15.75" customHeight="1">
      <c r="A814" s="1"/>
      <c r="B814" s="1"/>
      <c r="C814" s="1"/>
      <c r="D814" s="1"/>
      <c r="E814" s="1"/>
      <c r="F814" s="1"/>
      <c r="G814" s="1"/>
      <c r="H814" s="1"/>
      <c r="I814" s="1"/>
      <c r="J814" s="1"/>
      <c r="L814" s="1"/>
      <c r="M814" s="1"/>
      <c r="N814" s="1"/>
      <c r="O814" s="1"/>
      <c r="P814" s="1"/>
      <c r="Q814" s="1"/>
      <c r="R814" s="1"/>
    </row>
    <row r="815" spans="1:18" ht="15.75" customHeight="1">
      <c r="A815" s="1"/>
      <c r="B815" s="1"/>
      <c r="C815" s="1"/>
      <c r="D815" s="1"/>
      <c r="E815" s="1"/>
      <c r="F815" s="1"/>
      <c r="G815" s="1"/>
      <c r="H815" s="1"/>
      <c r="I815" s="1"/>
      <c r="J815" s="1"/>
      <c r="L815" s="1"/>
      <c r="M815" s="1"/>
      <c r="N815" s="1"/>
      <c r="O815" s="1"/>
      <c r="P815" s="1"/>
      <c r="Q815" s="1"/>
      <c r="R815" s="1"/>
    </row>
    <row r="816" spans="1:18" ht="15.75" customHeight="1">
      <c r="A816" s="1"/>
      <c r="B816" s="1"/>
      <c r="C816" s="1"/>
      <c r="D816" s="1"/>
      <c r="E816" s="1"/>
      <c r="F816" s="1"/>
      <c r="G816" s="1"/>
      <c r="H816" s="1"/>
      <c r="I816" s="1"/>
      <c r="J816" s="1"/>
      <c r="L816" s="1"/>
      <c r="M816" s="1"/>
      <c r="N816" s="1"/>
      <c r="O816" s="1"/>
      <c r="P816" s="1"/>
      <c r="Q816" s="1"/>
      <c r="R816" s="1"/>
    </row>
    <row r="817" spans="1:18" ht="15.75" customHeight="1">
      <c r="A817" s="1"/>
      <c r="B817" s="1"/>
      <c r="C817" s="1"/>
      <c r="D817" s="1"/>
      <c r="E817" s="1"/>
      <c r="F817" s="1"/>
      <c r="G817" s="1"/>
      <c r="H817" s="1"/>
      <c r="I817" s="1"/>
      <c r="J817" s="1"/>
      <c r="L817" s="1"/>
      <c r="M817" s="1"/>
      <c r="N817" s="1"/>
      <c r="O817" s="1"/>
      <c r="P817" s="1"/>
      <c r="Q817" s="1"/>
      <c r="R817" s="1"/>
    </row>
    <row r="818" spans="1:18" ht="15.75" customHeight="1">
      <c r="A818" s="1"/>
      <c r="B818" s="1"/>
      <c r="C818" s="1"/>
      <c r="D818" s="1"/>
      <c r="E818" s="1"/>
      <c r="F818" s="1"/>
      <c r="G818" s="1"/>
      <c r="H818" s="1"/>
      <c r="I818" s="1"/>
      <c r="J818" s="1"/>
      <c r="L818" s="1"/>
      <c r="M818" s="1"/>
      <c r="N818" s="1"/>
      <c r="O818" s="1"/>
      <c r="P818" s="1"/>
      <c r="Q818" s="1"/>
      <c r="R818" s="1"/>
    </row>
    <row r="819" spans="1:18" ht="15.75" customHeight="1">
      <c r="A819" s="1"/>
      <c r="B819" s="1"/>
      <c r="C819" s="1"/>
      <c r="D819" s="1"/>
      <c r="E819" s="1"/>
      <c r="F819" s="1"/>
      <c r="G819" s="1"/>
      <c r="H819" s="1"/>
      <c r="I819" s="1"/>
      <c r="J819" s="1"/>
      <c r="L819" s="1"/>
      <c r="M819" s="1"/>
      <c r="N819" s="1"/>
      <c r="O819" s="1"/>
      <c r="P819" s="1"/>
      <c r="Q819" s="1"/>
      <c r="R819" s="1"/>
    </row>
    <row r="820" spans="1:18" ht="15.75" customHeight="1">
      <c r="A820" s="1"/>
      <c r="B820" s="1"/>
      <c r="C820" s="1"/>
      <c r="D820" s="1"/>
      <c r="E820" s="1"/>
      <c r="F820" s="1"/>
      <c r="G820" s="1"/>
      <c r="H820" s="1"/>
      <c r="I820" s="1"/>
      <c r="J820" s="1"/>
      <c r="L820" s="1"/>
      <c r="M820" s="1"/>
      <c r="N820" s="1"/>
      <c r="O820" s="1"/>
      <c r="P820" s="1"/>
      <c r="Q820" s="1"/>
      <c r="R820" s="1"/>
    </row>
    <row r="821" spans="1:18" ht="15.75" customHeight="1">
      <c r="A821" s="1"/>
      <c r="B821" s="1"/>
      <c r="C821" s="1"/>
      <c r="D821" s="1"/>
      <c r="E821" s="1"/>
      <c r="F821" s="1"/>
      <c r="G821" s="1"/>
      <c r="H821" s="1"/>
      <c r="I821" s="1"/>
      <c r="J821" s="1"/>
      <c r="L821" s="1"/>
      <c r="M821" s="1"/>
      <c r="N821" s="1"/>
      <c r="O821" s="1"/>
      <c r="P821" s="1"/>
      <c r="Q821" s="1"/>
      <c r="R821" s="1"/>
    </row>
    <row r="822" spans="1:18" ht="15.75" customHeight="1">
      <c r="A822" s="1"/>
      <c r="B822" s="1"/>
      <c r="C822" s="1"/>
      <c r="D822" s="1"/>
      <c r="E822" s="1"/>
      <c r="F822" s="1"/>
      <c r="G822" s="1"/>
      <c r="H822" s="1"/>
      <c r="I822" s="1"/>
      <c r="J822" s="1"/>
      <c r="L822" s="1"/>
      <c r="M822" s="1"/>
      <c r="N822" s="1"/>
      <c r="O822" s="1"/>
      <c r="P822" s="1"/>
      <c r="Q822" s="1"/>
      <c r="R822" s="1"/>
    </row>
    <row r="823" spans="1:18" ht="15.75" customHeight="1">
      <c r="A823" s="1"/>
      <c r="B823" s="1"/>
      <c r="C823" s="1"/>
      <c r="D823" s="1"/>
      <c r="E823" s="1"/>
      <c r="F823" s="1"/>
      <c r="G823" s="1"/>
      <c r="H823" s="1"/>
      <c r="I823" s="1"/>
      <c r="J823" s="1"/>
      <c r="L823" s="1"/>
      <c r="M823" s="1"/>
      <c r="N823" s="1"/>
      <c r="O823" s="1"/>
      <c r="P823" s="1"/>
      <c r="Q823" s="1"/>
      <c r="R823" s="1"/>
    </row>
    <row r="824" spans="1:18" ht="15.75" customHeight="1">
      <c r="A824" s="1"/>
      <c r="B824" s="1"/>
      <c r="C824" s="1"/>
      <c r="D824" s="1"/>
      <c r="E824" s="1"/>
      <c r="F824" s="1"/>
      <c r="G824" s="1"/>
      <c r="H824" s="1"/>
      <c r="I824" s="1"/>
      <c r="J824" s="1"/>
      <c r="L824" s="1"/>
      <c r="M824" s="1"/>
      <c r="N824" s="1"/>
      <c r="O824" s="1"/>
      <c r="P824" s="1"/>
      <c r="Q824" s="1"/>
      <c r="R824" s="1"/>
    </row>
    <row r="825" spans="1:18" ht="15.75" customHeight="1">
      <c r="A825" s="1"/>
      <c r="B825" s="1"/>
      <c r="C825" s="1"/>
      <c r="D825" s="1"/>
      <c r="E825" s="1"/>
      <c r="F825" s="1"/>
      <c r="G825" s="1"/>
      <c r="H825" s="1"/>
      <c r="I825" s="1"/>
      <c r="J825" s="1"/>
      <c r="L825" s="1"/>
      <c r="M825" s="1"/>
      <c r="N825" s="1"/>
      <c r="O825" s="1"/>
      <c r="P825" s="1"/>
      <c r="Q825" s="1"/>
      <c r="R825" s="1"/>
    </row>
    <row r="826" spans="1:18" ht="15.75" customHeight="1">
      <c r="A826" s="1"/>
      <c r="B826" s="1"/>
      <c r="C826" s="1"/>
      <c r="D826" s="1"/>
      <c r="E826" s="1"/>
      <c r="F826" s="1"/>
      <c r="G826" s="1"/>
      <c r="H826" s="1"/>
      <c r="I826" s="1"/>
      <c r="J826" s="1"/>
      <c r="L826" s="1"/>
      <c r="M826" s="1"/>
      <c r="N826" s="1"/>
      <c r="O826" s="1"/>
      <c r="P826" s="1"/>
      <c r="Q826" s="1"/>
      <c r="R826" s="1"/>
    </row>
    <row r="827" spans="1:18" ht="15.75" customHeight="1">
      <c r="A827" s="1"/>
      <c r="B827" s="1"/>
      <c r="C827" s="1"/>
      <c r="D827" s="1"/>
      <c r="E827" s="1"/>
      <c r="F827" s="1"/>
      <c r="G827" s="1"/>
      <c r="H827" s="1"/>
      <c r="I827" s="1"/>
      <c r="J827" s="1"/>
      <c r="L827" s="1"/>
      <c r="M827" s="1"/>
      <c r="N827" s="1"/>
      <c r="O827" s="1"/>
      <c r="P827" s="1"/>
      <c r="Q827" s="1"/>
      <c r="R827" s="1"/>
    </row>
    <row r="828" spans="1:18" ht="15.75" customHeight="1">
      <c r="A828" s="1"/>
      <c r="B828" s="1"/>
      <c r="C828" s="1"/>
      <c r="D828" s="1"/>
      <c r="E828" s="1"/>
      <c r="F828" s="1"/>
      <c r="G828" s="1"/>
      <c r="H828" s="1"/>
      <c r="I828" s="1"/>
      <c r="J828" s="1"/>
      <c r="L828" s="1"/>
      <c r="M828" s="1"/>
      <c r="N828" s="1"/>
      <c r="O828" s="1"/>
      <c r="P828" s="1"/>
      <c r="Q828" s="1"/>
      <c r="R828" s="1"/>
    </row>
    <row r="829" spans="1:18" ht="15.75" customHeight="1">
      <c r="A829" s="1"/>
      <c r="B829" s="1"/>
      <c r="C829" s="1"/>
      <c r="D829" s="1"/>
      <c r="E829" s="1"/>
      <c r="F829" s="1"/>
      <c r="G829" s="1"/>
      <c r="H829" s="1"/>
      <c r="I829" s="1"/>
      <c r="J829" s="1"/>
      <c r="L829" s="1"/>
      <c r="M829" s="1"/>
      <c r="N829" s="1"/>
      <c r="O829" s="1"/>
      <c r="P829" s="1"/>
      <c r="Q829" s="1"/>
      <c r="R829" s="1"/>
    </row>
    <row r="830" spans="1:18" ht="15.75" customHeight="1">
      <c r="A830" s="1"/>
      <c r="B830" s="1"/>
      <c r="C830" s="1"/>
      <c r="D830" s="1"/>
      <c r="E830" s="1"/>
      <c r="F830" s="1"/>
      <c r="G830" s="1"/>
      <c r="H830" s="1"/>
      <c r="I830" s="1"/>
      <c r="J830" s="1"/>
      <c r="L830" s="1"/>
      <c r="M830" s="1"/>
      <c r="N830" s="1"/>
      <c r="O830" s="1"/>
      <c r="P830" s="1"/>
      <c r="Q830" s="1"/>
      <c r="R830" s="1"/>
    </row>
    <row r="831" spans="1:18" ht="15.75" customHeight="1">
      <c r="A831" s="1"/>
      <c r="B831" s="1"/>
      <c r="C831" s="1"/>
      <c r="D831" s="1"/>
      <c r="E831" s="1"/>
      <c r="F831" s="1"/>
      <c r="G831" s="1"/>
      <c r="H831" s="1"/>
      <c r="I831" s="1"/>
      <c r="J831" s="1"/>
      <c r="L831" s="1"/>
      <c r="M831" s="1"/>
      <c r="N831" s="1"/>
      <c r="O831" s="1"/>
      <c r="P831" s="1"/>
      <c r="Q831" s="1"/>
      <c r="R831" s="1"/>
    </row>
    <row r="832" spans="1:18" ht="15.75" customHeight="1">
      <c r="A832" s="1"/>
      <c r="B832" s="1"/>
      <c r="C832" s="1"/>
      <c r="D832" s="1"/>
      <c r="E832" s="1"/>
      <c r="F832" s="1"/>
      <c r="G832" s="1"/>
      <c r="H832" s="1"/>
      <c r="I832" s="1"/>
      <c r="J832" s="1"/>
      <c r="L832" s="1"/>
      <c r="M832" s="1"/>
      <c r="N832" s="1"/>
      <c r="O832" s="1"/>
      <c r="P832" s="1"/>
      <c r="Q832" s="1"/>
      <c r="R832" s="1"/>
    </row>
    <row r="833" spans="1:18" ht="15.75" customHeight="1">
      <c r="A833" s="1"/>
      <c r="B833" s="1"/>
      <c r="C833" s="1"/>
      <c r="D833" s="1"/>
      <c r="E833" s="1"/>
      <c r="F833" s="1"/>
      <c r="G833" s="1"/>
      <c r="H833" s="1"/>
      <c r="I833" s="1"/>
      <c r="J833" s="1"/>
      <c r="L833" s="1"/>
      <c r="M833" s="1"/>
      <c r="N833" s="1"/>
      <c r="O833" s="1"/>
      <c r="P833" s="1"/>
      <c r="Q833" s="1"/>
      <c r="R833" s="1"/>
    </row>
    <row r="834" spans="1:18" ht="15.75" customHeight="1">
      <c r="A834" s="1"/>
      <c r="B834" s="1"/>
      <c r="C834" s="1"/>
      <c r="D834" s="1"/>
      <c r="E834" s="1"/>
      <c r="F834" s="1"/>
      <c r="G834" s="1"/>
      <c r="H834" s="1"/>
      <c r="I834" s="1"/>
      <c r="J834" s="1"/>
      <c r="L834" s="1"/>
      <c r="M834" s="1"/>
      <c r="N834" s="1"/>
      <c r="O834" s="1"/>
      <c r="P834" s="1"/>
      <c r="Q834" s="1"/>
      <c r="R834" s="1"/>
    </row>
    <row r="835" spans="1:18" ht="15.75" customHeight="1">
      <c r="A835" s="1"/>
      <c r="B835" s="1"/>
      <c r="C835" s="1"/>
      <c r="D835" s="1"/>
      <c r="E835" s="1"/>
      <c r="F835" s="1"/>
      <c r="G835" s="1"/>
      <c r="H835" s="1"/>
      <c r="I835" s="1"/>
      <c r="J835" s="1"/>
      <c r="L835" s="1"/>
      <c r="M835" s="1"/>
      <c r="N835" s="1"/>
      <c r="O835" s="1"/>
      <c r="P835" s="1"/>
      <c r="Q835" s="1"/>
      <c r="R835" s="1"/>
    </row>
    <row r="836" spans="1:18" ht="15.75" customHeight="1">
      <c r="A836" s="1"/>
      <c r="B836" s="1"/>
      <c r="C836" s="1"/>
      <c r="D836" s="1"/>
      <c r="E836" s="1"/>
      <c r="F836" s="1"/>
      <c r="G836" s="1"/>
      <c r="H836" s="1"/>
      <c r="I836" s="1"/>
      <c r="J836" s="1"/>
      <c r="L836" s="1"/>
      <c r="M836" s="1"/>
      <c r="N836" s="1"/>
      <c r="O836" s="1"/>
      <c r="P836" s="1"/>
      <c r="Q836" s="1"/>
      <c r="R836" s="1"/>
    </row>
    <row r="837" spans="1:18" ht="15.75" customHeight="1">
      <c r="A837" s="1"/>
      <c r="B837" s="1"/>
      <c r="C837" s="1"/>
      <c r="D837" s="1"/>
      <c r="E837" s="1"/>
      <c r="F837" s="1"/>
      <c r="G837" s="1"/>
      <c r="H837" s="1"/>
      <c r="I837" s="1"/>
      <c r="J837" s="1"/>
      <c r="L837" s="1"/>
      <c r="M837" s="1"/>
      <c r="N837" s="1"/>
      <c r="O837" s="1"/>
      <c r="P837" s="1"/>
      <c r="Q837" s="1"/>
      <c r="R837" s="1"/>
    </row>
    <row r="838" spans="1:18" ht="15.75" customHeight="1">
      <c r="A838" s="1"/>
      <c r="B838" s="1"/>
      <c r="C838" s="1"/>
      <c r="D838" s="1"/>
      <c r="E838" s="1"/>
      <c r="F838" s="1"/>
      <c r="G838" s="1"/>
      <c r="H838" s="1"/>
      <c r="I838" s="1"/>
      <c r="J838" s="1"/>
      <c r="L838" s="1"/>
      <c r="M838" s="1"/>
      <c r="N838" s="1"/>
      <c r="O838" s="1"/>
      <c r="P838" s="1"/>
      <c r="Q838" s="1"/>
      <c r="R838" s="1"/>
    </row>
    <row r="839" spans="1:18" ht="15.75" customHeight="1">
      <c r="A839" s="1"/>
      <c r="B839" s="1"/>
      <c r="C839" s="1"/>
      <c r="D839" s="1"/>
      <c r="E839" s="1"/>
      <c r="F839" s="1"/>
      <c r="G839" s="1"/>
      <c r="H839" s="1"/>
      <c r="I839" s="1"/>
      <c r="J839" s="1"/>
      <c r="L839" s="1"/>
      <c r="M839" s="1"/>
      <c r="N839" s="1"/>
      <c r="O839" s="1"/>
      <c r="P839" s="1"/>
      <c r="Q839" s="1"/>
      <c r="R839" s="1"/>
    </row>
    <row r="840" spans="1:18" ht="15.75" customHeight="1">
      <c r="A840" s="1"/>
      <c r="B840" s="1"/>
      <c r="C840" s="1"/>
      <c r="D840" s="1"/>
      <c r="E840" s="1"/>
      <c r="F840" s="1"/>
      <c r="G840" s="1"/>
      <c r="H840" s="1"/>
      <c r="I840" s="1"/>
      <c r="J840" s="1"/>
      <c r="L840" s="1"/>
      <c r="M840" s="1"/>
      <c r="N840" s="1"/>
      <c r="O840" s="1"/>
      <c r="P840" s="1"/>
      <c r="Q840" s="1"/>
      <c r="R840" s="1"/>
    </row>
    <row r="841" spans="1:18" ht="15.75" customHeight="1">
      <c r="A841" s="1"/>
      <c r="B841" s="1"/>
      <c r="C841" s="1"/>
      <c r="D841" s="1"/>
      <c r="E841" s="1"/>
      <c r="F841" s="1"/>
      <c r="G841" s="1"/>
      <c r="H841" s="1"/>
      <c r="I841" s="1"/>
      <c r="J841" s="1"/>
      <c r="L841" s="1"/>
      <c r="M841" s="1"/>
      <c r="N841" s="1"/>
      <c r="O841" s="1"/>
      <c r="P841" s="1"/>
      <c r="Q841" s="1"/>
      <c r="R841" s="1"/>
    </row>
    <row r="842" spans="1:18" ht="15.75" customHeight="1">
      <c r="A842" s="1"/>
      <c r="B842" s="1"/>
      <c r="C842" s="1"/>
      <c r="D842" s="1"/>
      <c r="E842" s="1"/>
      <c r="F842" s="1"/>
      <c r="G842" s="1"/>
      <c r="H842" s="1"/>
      <c r="I842" s="1"/>
      <c r="J842" s="1"/>
      <c r="L842" s="1"/>
      <c r="M842" s="1"/>
      <c r="N842" s="1"/>
      <c r="O842" s="1"/>
      <c r="P842" s="1"/>
      <c r="Q842" s="1"/>
      <c r="R842" s="1"/>
    </row>
    <row r="843" spans="1:18" ht="15.75" customHeight="1">
      <c r="A843" s="1"/>
      <c r="B843" s="1"/>
      <c r="C843" s="1"/>
      <c r="D843" s="1"/>
      <c r="E843" s="1"/>
      <c r="F843" s="1"/>
      <c r="G843" s="1"/>
      <c r="H843" s="1"/>
      <c r="I843" s="1"/>
      <c r="J843" s="1"/>
      <c r="L843" s="1"/>
      <c r="M843" s="1"/>
      <c r="N843" s="1"/>
      <c r="O843" s="1"/>
      <c r="P843" s="1"/>
      <c r="Q843" s="1"/>
      <c r="R843" s="1"/>
    </row>
    <row r="844" spans="1:18" ht="15.75" customHeight="1">
      <c r="A844" s="1"/>
      <c r="B844" s="1"/>
      <c r="C844" s="1"/>
      <c r="D844" s="1"/>
      <c r="E844" s="1"/>
      <c r="F844" s="1"/>
      <c r="G844" s="1"/>
      <c r="H844" s="1"/>
      <c r="I844" s="1"/>
      <c r="J844" s="1"/>
      <c r="L844" s="1"/>
      <c r="M844" s="1"/>
      <c r="N844" s="1"/>
      <c r="O844" s="1"/>
      <c r="P844" s="1"/>
      <c r="Q844" s="1"/>
      <c r="R844" s="1"/>
    </row>
    <row r="845" spans="1:18" ht="15.75" customHeight="1">
      <c r="A845" s="1"/>
      <c r="B845" s="1"/>
      <c r="C845" s="1"/>
      <c r="D845" s="1"/>
      <c r="E845" s="1"/>
      <c r="F845" s="1"/>
      <c r="G845" s="1"/>
      <c r="H845" s="1"/>
      <c r="I845" s="1"/>
      <c r="J845" s="1"/>
      <c r="L845" s="1"/>
      <c r="M845" s="1"/>
      <c r="N845" s="1"/>
      <c r="O845" s="1"/>
      <c r="P845" s="1"/>
      <c r="Q845" s="1"/>
      <c r="R845" s="1"/>
    </row>
    <row r="846" spans="1:18" ht="15.75" customHeight="1">
      <c r="A846" s="1"/>
      <c r="B846" s="1"/>
      <c r="C846" s="1"/>
      <c r="D846" s="1"/>
      <c r="E846" s="1"/>
      <c r="F846" s="1"/>
      <c r="G846" s="1"/>
      <c r="H846" s="1"/>
      <c r="I846" s="1"/>
      <c r="J846" s="1"/>
      <c r="L846" s="1"/>
      <c r="M846" s="1"/>
      <c r="N846" s="1"/>
      <c r="O846" s="1"/>
      <c r="P846" s="1"/>
      <c r="Q846" s="1"/>
      <c r="R846" s="1"/>
    </row>
    <row r="847" spans="1:18" ht="15.75" customHeight="1">
      <c r="A847" s="1"/>
      <c r="B847" s="1"/>
      <c r="C847" s="1"/>
      <c r="D847" s="1"/>
      <c r="E847" s="1"/>
      <c r="F847" s="1"/>
      <c r="G847" s="1"/>
      <c r="H847" s="1"/>
      <c r="I847" s="1"/>
      <c r="J847" s="1"/>
      <c r="L847" s="1"/>
      <c r="M847" s="1"/>
      <c r="N847" s="1"/>
      <c r="O847" s="1"/>
      <c r="P847" s="1"/>
      <c r="Q847" s="1"/>
      <c r="R847" s="1"/>
    </row>
    <row r="848" spans="1:18" ht="15.75" customHeight="1">
      <c r="A848" s="1"/>
      <c r="B848" s="1"/>
      <c r="C848" s="1"/>
      <c r="D848" s="1"/>
      <c r="E848" s="1"/>
      <c r="F848" s="1"/>
      <c r="G848" s="1"/>
      <c r="H848" s="1"/>
      <c r="I848" s="1"/>
      <c r="J848" s="1"/>
      <c r="L848" s="1"/>
      <c r="M848" s="1"/>
      <c r="N848" s="1"/>
      <c r="O848" s="1"/>
      <c r="P848" s="1"/>
      <c r="Q848" s="1"/>
      <c r="R848" s="1"/>
    </row>
    <row r="849" spans="1:18" ht="15.75" customHeight="1">
      <c r="A849" s="1"/>
      <c r="B849" s="1"/>
      <c r="C849" s="1"/>
      <c r="D849" s="1"/>
      <c r="E849" s="1"/>
      <c r="F849" s="1"/>
      <c r="G849" s="1"/>
      <c r="H849" s="1"/>
      <c r="I849" s="1"/>
      <c r="J849" s="1"/>
      <c r="L849" s="1"/>
      <c r="M849" s="1"/>
      <c r="N849" s="1"/>
      <c r="O849" s="1"/>
      <c r="P849" s="1"/>
      <c r="Q849" s="1"/>
      <c r="R849" s="1"/>
    </row>
    <row r="850" spans="1:18" ht="15.75" customHeight="1">
      <c r="A850" s="1"/>
      <c r="B850" s="1"/>
      <c r="C850" s="1"/>
      <c r="D850" s="1"/>
      <c r="E850" s="1"/>
      <c r="F850" s="1"/>
      <c r="G850" s="1"/>
      <c r="H850" s="1"/>
      <c r="I850" s="1"/>
      <c r="J850" s="1"/>
      <c r="L850" s="1"/>
      <c r="M850" s="1"/>
      <c r="N850" s="1"/>
      <c r="O850" s="1"/>
      <c r="P850" s="1"/>
      <c r="Q850" s="1"/>
      <c r="R850" s="1"/>
    </row>
    <row r="851" spans="1:18" ht="15.75" customHeight="1">
      <c r="A851" s="1"/>
      <c r="B851" s="1"/>
      <c r="C851" s="1"/>
      <c r="D851" s="1"/>
      <c r="E851" s="1"/>
      <c r="F851" s="1"/>
      <c r="G851" s="1"/>
      <c r="H851" s="1"/>
      <c r="I851" s="1"/>
      <c r="J851" s="1"/>
      <c r="L851" s="1"/>
      <c r="M851" s="1"/>
      <c r="N851" s="1"/>
      <c r="O851" s="1"/>
      <c r="P851" s="1"/>
      <c r="Q851" s="1"/>
      <c r="R851" s="1"/>
    </row>
    <row r="852" spans="1:18" ht="15.75" customHeight="1">
      <c r="A852" s="1"/>
      <c r="B852" s="1"/>
      <c r="C852" s="1"/>
      <c r="D852" s="1"/>
      <c r="E852" s="1"/>
      <c r="F852" s="1"/>
      <c r="G852" s="1"/>
      <c r="H852" s="1"/>
      <c r="I852" s="1"/>
      <c r="J852" s="1"/>
      <c r="L852" s="1"/>
      <c r="M852" s="1"/>
      <c r="N852" s="1"/>
      <c r="O852" s="1"/>
      <c r="P852" s="1"/>
      <c r="Q852" s="1"/>
      <c r="R852" s="1"/>
    </row>
    <row r="853" spans="1:18" ht="15.75" customHeight="1">
      <c r="A853" s="1"/>
      <c r="B853" s="1"/>
      <c r="C853" s="1"/>
      <c r="D853" s="1"/>
      <c r="E853" s="1"/>
      <c r="F853" s="1"/>
      <c r="G853" s="1"/>
      <c r="H853" s="1"/>
      <c r="I853" s="1"/>
      <c r="J853" s="1"/>
      <c r="L853" s="1"/>
      <c r="M853" s="1"/>
      <c r="N853" s="1"/>
      <c r="O853" s="1"/>
      <c r="P853" s="1"/>
      <c r="Q853" s="1"/>
      <c r="R853" s="1"/>
    </row>
    <row r="854" spans="1:18" ht="15.75" customHeight="1">
      <c r="A854" s="1"/>
      <c r="B854" s="1"/>
      <c r="C854" s="1"/>
      <c r="D854" s="1"/>
      <c r="E854" s="1"/>
      <c r="F854" s="1"/>
      <c r="G854" s="1"/>
      <c r="H854" s="1"/>
      <c r="I854" s="1"/>
      <c r="J854" s="1"/>
      <c r="L854" s="1"/>
      <c r="M854" s="1"/>
      <c r="N854" s="1"/>
      <c r="O854" s="1"/>
      <c r="P854" s="1"/>
      <c r="Q854" s="1"/>
      <c r="R854" s="1"/>
    </row>
    <row r="855" spans="1:18" ht="15.75" customHeight="1">
      <c r="A855" s="1"/>
      <c r="B855" s="1"/>
      <c r="C855" s="1"/>
      <c r="D855" s="1"/>
      <c r="E855" s="1"/>
      <c r="F855" s="1"/>
      <c r="G855" s="1"/>
      <c r="H855" s="1"/>
      <c r="I855" s="1"/>
      <c r="J855" s="1"/>
      <c r="L855" s="1"/>
      <c r="M855" s="1"/>
      <c r="N855" s="1"/>
      <c r="O855" s="1"/>
      <c r="P855" s="1"/>
      <c r="Q855" s="1"/>
      <c r="R855" s="1"/>
    </row>
    <row r="856" spans="1:18" ht="15.75" customHeight="1">
      <c r="A856" s="1"/>
      <c r="B856" s="1"/>
      <c r="C856" s="1"/>
      <c r="D856" s="1"/>
      <c r="E856" s="1"/>
      <c r="F856" s="1"/>
      <c r="G856" s="1"/>
      <c r="H856" s="1"/>
      <c r="I856" s="1"/>
      <c r="J856" s="1"/>
      <c r="L856" s="1"/>
      <c r="M856" s="1"/>
      <c r="N856" s="1"/>
      <c r="O856" s="1"/>
      <c r="P856" s="1"/>
      <c r="Q856" s="1"/>
      <c r="R856" s="1"/>
    </row>
    <row r="857" spans="1:18" ht="15.75" customHeight="1">
      <c r="A857" s="1"/>
      <c r="B857" s="1"/>
      <c r="C857" s="1"/>
      <c r="D857" s="1"/>
      <c r="E857" s="1"/>
      <c r="F857" s="1"/>
      <c r="G857" s="1"/>
      <c r="H857" s="1"/>
      <c r="I857" s="1"/>
      <c r="J857" s="1"/>
      <c r="L857" s="1"/>
      <c r="M857" s="1"/>
      <c r="N857" s="1"/>
      <c r="O857" s="1"/>
      <c r="P857" s="1"/>
      <c r="Q857" s="1"/>
      <c r="R857" s="1"/>
    </row>
    <row r="858" spans="1:18" ht="15.75" customHeight="1">
      <c r="A858" s="1"/>
      <c r="B858" s="1"/>
      <c r="C858" s="1"/>
      <c r="D858" s="1"/>
      <c r="E858" s="1"/>
      <c r="F858" s="1"/>
      <c r="G858" s="1"/>
      <c r="H858" s="1"/>
      <c r="I858" s="1"/>
      <c r="J858" s="1"/>
      <c r="L858" s="1"/>
      <c r="M858" s="1"/>
      <c r="N858" s="1"/>
      <c r="O858" s="1"/>
      <c r="P858" s="1"/>
      <c r="Q858" s="1"/>
      <c r="R858" s="1"/>
    </row>
    <row r="859" spans="1:18" ht="15.75" customHeight="1">
      <c r="A859" s="1"/>
      <c r="B859" s="1"/>
      <c r="C859" s="1"/>
      <c r="D859" s="1"/>
      <c r="E859" s="1"/>
      <c r="F859" s="1"/>
      <c r="G859" s="1"/>
      <c r="H859" s="1"/>
      <c r="I859" s="1"/>
      <c r="J859" s="1"/>
      <c r="L859" s="1"/>
      <c r="M859" s="1"/>
      <c r="N859" s="1"/>
      <c r="O859" s="1"/>
      <c r="P859" s="1"/>
      <c r="Q859" s="1"/>
      <c r="R859" s="1"/>
    </row>
    <row r="860" spans="1:18" ht="15.75" customHeight="1">
      <c r="A860" s="1"/>
      <c r="B860" s="1"/>
      <c r="C860" s="1"/>
      <c r="D860" s="1"/>
      <c r="E860" s="1"/>
      <c r="F860" s="1"/>
      <c r="G860" s="1"/>
      <c r="H860" s="1"/>
      <c r="I860" s="1"/>
      <c r="J860" s="1"/>
      <c r="L860" s="1"/>
      <c r="M860" s="1"/>
      <c r="N860" s="1"/>
      <c r="O860" s="1"/>
      <c r="P860" s="1"/>
      <c r="Q860" s="1"/>
      <c r="R860" s="1"/>
    </row>
    <row r="861" spans="1:18" ht="15.75" customHeight="1">
      <c r="A861" s="1"/>
      <c r="B861" s="1"/>
      <c r="C861" s="1"/>
      <c r="D861" s="1"/>
      <c r="E861" s="1"/>
      <c r="F861" s="1"/>
      <c r="G861" s="1"/>
      <c r="H861" s="1"/>
      <c r="I861" s="1"/>
      <c r="J861" s="1"/>
      <c r="L861" s="1"/>
      <c r="M861" s="1"/>
      <c r="N861" s="1"/>
      <c r="O861" s="1"/>
      <c r="P861" s="1"/>
      <c r="Q861" s="1"/>
      <c r="R861" s="1"/>
    </row>
    <row r="862" spans="1:18" ht="15.75" customHeight="1">
      <c r="A862" s="1"/>
      <c r="B862" s="1"/>
      <c r="C862" s="1"/>
      <c r="D862" s="1"/>
      <c r="E862" s="1"/>
      <c r="F862" s="1"/>
      <c r="G862" s="1"/>
      <c r="H862" s="1"/>
      <c r="I862" s="1"/>
      <c r="J862" s="1"/>
      <c r="L862" s="1"/>
      <c r="M862" s="1"/>
      <c r="N862" s="1"/>
      <c r="O862" s="1"/>
      <c r="P862" s="1"/>
      <c r="Q862" s="1"/>
      <c r="R862" s="1"/>
    </row>
    <row r="863" spans="1:18" ht="15.75" customHeight="1">
      <c r="A863" s="1"/>
      <c r="B863" s="1"/>
      <c r="C863" s="1"/>
      <c r="D863" s="1"/>
      <c r="E863" s="1"/>
      <c r="F863" s="1"/>
      <c r="G863" s="1"/>
      <c r="H863" s="1"/>
      <c r="I863" s="1"/>
      <c r="J863" s="1"/>
      <c r="L863" s="1"/>
      <c r="M863" s="1"/>
      <c r="N863" s="1"/>
      <c r="O863" s="1"/>
      <c r="P863" s="1"/>
      <c r="Q863" s="1"/>
      <c r="R863" s="1"/>
    </row>
    <row r="864" spans="1:18" ht="15.75" customHeight="1">
      <c r="A864" s="1"/>
      <c r="B864" s="1"/>
      <c r="C864" s="1"/>
      <c r="D864" s="1"/>
      <c r="E864" s="1"/>
      <c r="F864" s="1"/>
      <c r="G864" s="1"/>
      <c r="H864" s="1"/>
      <c r="I864" s="1"/>
      <c r="J864" s="1"/>
      <c r="L864" s="1"/>
      <c r="M864" s="1"/>
      <c r="N864" s="1"/>
      <c r="O864" s="1"/>
      <c r="P864" s="1"/>
      <c r="Q864" s="1"/>
      <c r="R864" s="1"/>
    </row>
    <row r="865" spans="1:18" ht="15.75" customHeight="1">
      <c r="A865" s="1"/>
      <c r="B865" s="1"/>
      <c r="C865" s="1"/>
      <c r="D865" s="1"/>
      <c r="E865" s="1"/>
      <c r="F865" s="1"/>
      <c r="G865" s="1"/>
      <c r="H865" s="1"/>
      <c r="I865" s="1"/>
      <c r="J865" s="1"/>
      <c r="L865" s="1"/>
      <c r="M865" s="1"/>
      <c r="N865" s="1"/>
      <c r="O865" s="1"/>
      <c r="P865" s="1"/>
      <c r="Q865" s="1"/>
      <c r="R865" s="1"/>
    </row>
    <row r="866" spans="1:18" ht="15.75" customHeight="1">
      <c r="A866" s="1"/>
      <c r="B866" s="1"/>
      <c r="C866" s="1"/>
      <c r="D866" s="1"/>
      <c r="E866" s="1"/>
      <c r="F866" s="1"/>
      <c r="G866" s="1"/>
      <c r="H866" s="1"/>
      <c r="I866" s="1"/>
      <c r="J866" s="1"/>
      <c r="L866" s="1"/>
      <c r="M866" s="1"/>
      <c r="N866" s="1"/>
      <c r="O866" s="1"/>
      <c r="P866" s="1"/>
      <c r="Q866" s="1"/>
      <c r="R866" s="1"/>
    </row>
    <row r="867" spans="1:18" ht="15.75" customHeight="1">
      <c r="A867" s="1"/>
      <c r="B867" s="1"/>
      <c r="C867" s="1"/>
      <c r="D867" s="1"/>
      <c r="E867" s="1"/>
      <c r="F867" s="1"/>
      <c r="G867" s="1"/>
      <c r="H867" s="1"/>
      <c r="I867" s="1"/>
      <c r="J867" s="1"/>
      <c r="L867" s="1"/>
      <c r="M867" s="1"/>
      <c r="N867" s="1"/>
      <c r="O867" s="1"/>
      <c r="P867" s="1"/>
      <c r="Q867" s="1"/>
      <c r="R867" s="1"/>
    </row>
    <row r="868" spans="1:18" ht="15.75" customHeight="1">
      <c r="A868" s="1"/>
      <c r="B868" s="1"/>
      <c r="C868" s="1"/>
      <c r="D868" s="1"/>
      <c r="E868" s="1"/>
      <c r="F868" s="1"/>
      <c r="G868" s="1"/>
      <c r="H868" s="1"/>
      <c r="I868" s="1"/>
      <c r="J868" s="1"/>
      <c r="L868" s="1"/>
      <c r="M868" s="1"/>
      <c r="N868" s="1"/>
      <c r="O868" s="1"/>
      <c r="P868" s="1"/>
      <c r="Q868" s="1"/>
      <c r="R868" s="1"/>
    </row>
    <row r="869" spans="1:18" ht="15.75" customHeight="1">
      <c r="A869" s="1"/>
      <c r="B869" s="1"/>
      <c r="C869" s="1"/>
      <c r="D869" s="1"/>
      <c r="E869" s="1"/>
      <c r="F869" s="1"/>
      <c r="G869" s="1"/>
      <c r="H869" s="1"/>
      <c r="I869" s="1"/>
      <c r="J869" s="1"/>
      <c r="L869" s="1"/>
      <c r="M869" s="1"/>
      <c r="N869" s="1"/>
      <c r="O869" s="1"/>
      <c r="P869" s="1"/>
      <c r="Q869" s="1"/>
      <c r="R869" s="1"/>
    </row>
    <row r="870" spans="1:18" ht="15.75" customHeight="1">
      <c r="A870" s="1"/>
      <c r="B870" s="1"/>
      <c r="C870" s="1"/>
      <c r="D870" s="1"/>
      <c r="E870" s="1"/>
      <c r="F870" s="1"/>
      <c r="G870" s="1"/>
      <c r="H870" s="1"/>
      <c r="I870" s="1"/>
      <c r="J870" s="1"/>
      <c r="L870" s="1"/>
      <c r="M870" s="1"/>
      <c r="N870" s="1"/>
      <c r="O870" s="1"/>
      <c r="P870" s="1"/>
      <c r="Q870" s="1"/>
      <c r="R870" s="1"/>
    </row>
    <row r="871" spans="1:18" ht="15.75" customHeight="1">
      <c r="A871" s="1"/>
      <c r="B871" s="1"/>
      <c r="C871" s="1"/>
      <c r="D871" s="1"/>
      <c r="E871" s="1"/>
      <c r="F871" s="1"/>
      <c r="G871" s="1"/>
      <c r="H871" s="1"/>
      <c r="I871" s="1"/>
      <c r="J871" s="1"/>
      <c r="L871" s="1"/>
      <c r="M871" s="1"/>
      <c r="N871" s="1"/>
      <c r="O871" s="1"/>
      <c r="P871" s="1"/>
      <c r="Q871" s="1"/>
      <c r="R871" s="1"/>
    </row>
    <row r="872" spans="1:18" ht="15.75" customHeight="1">
      <c r="A872" s="1"/>
      <c r="B872" s="1"/>
      <c r="C872" s="1"/>
      <c r="D872" s="1"/>
      <c r="E872" s="1"/>
      <c r="F872" s="1"/>
      <c r="G872" s="1"/>
      <c r="H872" s="1"/>
      <c r="I872" s="1"/>
      <c r="J872" s="1"/>
      <c r="L872" s="1"/>
      <c r="M872" s="1"/>
      <c r="N872" s="1"/>
      <c r="O872" s="1"/>
      <c r="P872" s="1"/>
      <c r="Q872" s="1"/>
      <c r="R872" s="1"/>
    </row>
    <row r="873" spans="1:18" ht="15.75" customHeight="1">
      <c r="A873" s="1"/>
      <c r="B873" s="1"/>
      <c r="C873" s="1"/>
      <c r="D873" s="1"/>
      <c r="E873" s="1"/>
      <c r="F873" s="1"/>
      <c r="G873" s="1"/>
      <c r="H873" s="1"/>
      <c r="I873" s="1"/>
      <c r="J873" s="1"/>
      <c r="L873" s="1"/>
      <c r="M873" s="1"/>
      <c r="N873" s="1"/>
      <c r="O873" s="1"/>
      <c r="P873" s="1"/>
      <c r="Q873" s="1"/>
      <c r="R873" s="1"/>
    </row>
    <row r="874" spans="1:18" ht="15.75" customHeight="1">
      <c r="A874" s="1"/>
      <c r="B874" s="1"/>
      <c r="C874" s="1"/>
      <c r="D874" s="1"/>
      <c r="E874" s="1"/>
      <c r="F874" s="1"/>
      <c r="G874" s="1"/>
      <c r="H874" s="1"/>
      <c r="I874" s="1"/>
      <c r="J874" s="1"/>
      <c r="L874" s="1"/>
      <c r="M874" s="1"/>
      <c r="N874" s="1"/>
      <c r="O874" s="1"/>
      <c r="P874" s="1"/>
      <c r="Q874" s="1"/>
      <c r="R874" s="1"/>
    </row>
    <row r="875" spans="1:18" ht="15.75" customHeight="1">
      <c r="A875" s="1"/>
      <c r="B875" s="1"/>
      <c r="C875" s="1"/>
      <c r="D875" s="1"/>
      <c r="E875" s="1"/>
      <c r="F875" s="1"/>
      <c r="G875" s="1"/>
      <c r="H875" s="1"/>
      <c r="I875" s="1"/>
      <c r="J875" s="1"/>
      <c r="L875" s="1"/>
      <c r="M875" s="1"/>
      <c r="N875" s="1"/>
      <c r="O875" s="1"/>
      <c r="P875" s="1"/>
      <c r="Q875" s="1"/>
      <c r="R875" s="1"/>
    </row>
    <row r="876" spans="1:18" ht="15.75" customHeight="1">
      <c r="A876" s="1"/>
      <c r="B876" s="1"/>
      <c r="C876" s="1"/>
      <c r="D876" s="1"/>
      <c r="E876" s="1"/>
      <c r="F876" s="1"/>
      <c r="G876" s="1"/>
      <c r="H876" s="1"/>
      <c r="I876" s="1"/>
      <c r="J876" s="1"/>
      <c r="L876" s="1"/>
      <c r="M876" s="1"/>
      <c r="N876" s="1"/>
      <c r="O876" s="1"/>
      <c r="P876" s="1"/>
      <c r="Q876" s="1"/>
      <c r="R876" s="1"/>
    </row>
    <row r="877" spans="1:18" ht="15.75" customHeight="1">
      <c r="A877" s="1"/>
      <c r="B877" s="1"/>
      <c r="C877" s="1"/>
      <c r="D877" s="1"/>
      <c r="E877" s="1"/>
      <c r="F877" s="1"/>
      <c r="G877" s="1"/>
      <c r="H877" s="1"/>
      <c r="I877" s="1"/>
      <c r="J877" s="1"/>
      <c r="L877" s="1"/>
      <c r="M877" s="1"/>
      <c r="N877" s="1"/>
      <c r="O877" s="1"/>
      <c r="P877" s="1"/>
      <c r="Q877" s="1"/>
      <c r="R877" s="1"/>
    </row>
    <row r="878" spans="1:18" ht="15.75" customHeight="1">
      <c r="A878" s="1"/>
      <c r="B878" s="1"/>
      <c r="C878" s="1"/>
      <c r="D878" s="1"/>
      <c r="E878" s="1"/>
      <c r="F878" s="1"/>
      <c r="G878" s="1"/>
      <c r="H878" s="1"/>
      <c r="I878" s="1"/>
      <c r="J878" s="1"/>
      <c r="L878" s="1"/>
      <c r="M878" s="1"/>
      <c r="N878" s="1"/>
      <c r="O878" s="1"/>
      <c r="P878" s="1"/>
      <c r="Q878" s="1"/>
      <c r="R878" s="1"/>
    </row>
    <row r="879" spans="1:18" ht="15.75" customHeight="1">
      <c r="A879" s="1"/>
      <c r="B879" s="1"/>
      <c r="C879" s="1"/>
      <c r="D879" s="1"/>
      <c r="E879" s="1"/>
      <c r="F879" s="1"/>
      <c r="G879" s="1"/>
      <c r="H879" s="1"/>
      <c r="I879" s="1"/>
      <c r="J879" s="1"/>
      <c r="L879" s="1"/>
      <c r="M879" s="1"/>
      <c r="N879" s="1"/>
      <c r="O879" s="1"/>
      <c r="P879" s="1"/>
      <c r="Q879" s="1"/>
      <c r="R879" s="1"/>
    </row>
    <row r="880" spans="1:18" ht="15.75" customHeight="1">
      <c r="A880" s="1"/>
      <c r="B880" s="1"/>
      <c r="C880" s="1"/>
      <c r="D880" s="1"/>
      <c r="E880" s="1"/>
      <c r="F880" s="1"/>
      <c r="G880" s="1"/>
      <c r="H880" s="1"/>
      <c r="I880" s="1"/>
      <c r="J880" s="1"/>
      <c r="L880" s="1"/>
      <c r="M880" s="1"/>
      <c r="N880" s="1"/>
      <c r="O880" s="1"/>
      <c r="P880" s="1"/>
      <c r="Q880" s="1"/>
      <c r="R880" s="1"/>
    </row>
    <row r="881" spans="1:18" ht="15.75" customHeight="1">
      <c r="A881" s="1"/>
      <c r="B881" s="1"/>
      <c r="C881" s="1"/>
      <c r="D881" s="1"/>
      <c r="E881" s="1"/>
      <c r="F881" s="1"/>
      <c r="G881" s="1"/>
      <c r="H881" s="1"/>
      <c r="I881" s="1"/>
      <c r="J881" s="1"/>
      <c r="L881" s="1"/>
      <c r="M881" s="1"/>
      <c r="N881" s="1"/>
      <c r="O881" s="1"/>
      <c r="P881" s="1"/>
      <c r="Q881" s="1"/>
      <c r="R881" s="1"/>
    </row>
    <row r="882" spans="1:18" ht="15.75" customHeight="1">
      <c r="A882" s="1"/>
      <c r="B882" s="1"/>
      <c r="C882" s="1"/>
      <c r="D882" s="1"/>
      <c r="E882" s="1"/>
      <c r="F882" s="1"/>
      <c r="G882" s="1"/>
      <c r="H882" s="1"/>
      <c r="I882" s="1"/>
      <c r="J882" s="1"/>
      <c r="L882" s="1"/>
      <c r="M882" s="1"/>
      <c r="N882" s="1"/>
      <c r="O882" s="1"/>
      <c r="P882" s="1"/>
      <c r="Q882" s="1"/>
      <c r="R882" s="1"/>
    </row>
    <row r="883" spans="1:18" ht="15.75" customHeight="1">
      <c r="A883" s="1"/>
      <c r="B883" s="1"/>
      <c r="C883" s="1"/>
      <c r="D883" s="1"/>
      <c r="E883" s="1"/>
      <c r="F883" s="1"/>
      <c r="G883" s="1"/>
      <c r="H883" s="1"/>
      <c r="I883" s="1"/>
      <c r="J883" s="1"/>
      <c r="L883" s="1"/>
      <c r="M883" s="1"/>
      <c r="N883" s="1"/>
      <c r="O883" s="1"/>
      <c r="P883" s="1"/>
      <c r="Q883" s="1"/>
      <c r="R883" s="1"/>
    </row>
    <row r="884" spans="1:18" ht="15.75" customHeight="1">
      <c r="A884" s="1"/>
      <c r="B884" s="1"/>
      <c r="C884" s="1"/>
      <c r="D884" s="1"/>
      <c r="E884" s="1"/>
      <c r="F884" s="1"/>
      <c r="G884" s="1"/>
      <c r="H884" s="1"/>
      <c r="I884" s="1"/>
      <c r="J884" s="1"/>
      <c r="L884" s="1"/>
      <c r="M884" s="1"/>
      <c r="N884" s="1"/>
      <c r="O884" s="1"/>
      <c r="P884" s="1"/>
      <c r="Q884" s="1"/>
      <c r="R884" s="1"/>
    </row>
    <row r="885" spans="1:18" ht="15.75" customHeight="1">
      <c r="A885" s="1"/>
      <c r="B885" s="1"/>
      <c r="C885" s="1"/>
      <c r="D885" s="1"/>
      <c r="E885" s="1"/>
      <c r="F885" s="1"/>
      <c r="G885" s="1"/>
      <c r="H885" s="1"/>
      <c r="I885" s="1"/>
      <c r="J885" s="1"/>
      <c r="L885" s="1"/>
      <c r="M885" s="1"/>
      <c r="N885" s="1"/>
      <c r="O885" s="1"/>
      <c r="P885" s="1"/>
      <c r="Q885" s="1"/>
      <c r="R885" s="1"/>
    </row>
    <row r="886" spans="1:18" ht="15.75" customHeight="1">
      <c r="A886" s="1"/>
      <c r="B886" s="1"/>
      <c r="C886" s="1"/>
      <c r="D886" s="1"/>
      <c r="E886" s="1"/>
      <c r="F886" s="1"/>
      <c r="G886" s="1"/>
      <c r="H886" s="1"/>
      <c r="I886" s="1"/>
      <c r="J886" s="1"/>
      <c r="L886" s="1"/>
      <c r="M886" s="1"/>
      <c r="N886" s="1"/>
      <c r="O886" s="1"/>
      <c r="P886" s="1"/>
      <c r="Q886" s="1"/>
      <c r="R886" s="1"/>
    </row>
    <row r="887" spans="1:18" ht="15.75" customHeight="1">
      <c r="A887" s="1"/>
      <c r="B887" s="1"/>
      <c r="C887" s="1"/>
      <c r="D887" s="1"/>
      <c r="E887" s="1"/>
      <c r="F887" s="1"/>
      <c r="G887" s="1"/>
      <c r="H887" s="1"/>
      <c r="I887" s="1"/>
      <c r="J887" s="1"/>
      <c r="L887" s="1"/>
      <c r="M887" s="1"/>
      <c r="N887" s="1"/>
      <c r="O887" s="1"/>
      <c r="P887" s="1"/>
      <c r="Q887" s="1"/>
      <c r="R887" s="1"/>
    </row>
    <row r="888" spans="1:18" ht="15.75" customHeight="1">
      <c r="A888" s="1"/>
      <c r="B888" s="1"/>
      <c r="C888" s="1"/>
      <c r="D888" s="1"/>
      <c r="E888" s="1"/>
      <c r="F888" s="1"/>
      <c r="G888" s="1"/>
      <c r="H888" s="1"/>
      <c r="I888" s="1"/>
      <c r="J888" s="1"/>
      <c r="L888" s="1"/>
      <c r="M888" s="1"/>
      <c r="N888" s="1"/>
      <c r="O888" s="1"/>
      <c r="P888" s="1"/>
      <c r="Q888" s="1"/>
      <c r="R888" s="1"/>
    </row>
    <row r="889" spans="1:18" ht="15.75" customHeight="1">
      <c r="A889" s="1"/>
      <c r="B889" s="1"/>
      <c r="C889" s="1"/>
      <c r="D889" s="1"/>
      <c r="E889" s="1"/>
      <c r="F889" s="1"/>
      <c r="G889" s="1"/>
      <c r="H889" s="1"/>
      <c r="I889" s="1"/>
      <c r="J889" s="1"/>
      <c r="L889" s="1"/>
      <c r="M889" s="1"/>
      <c r="N889" s="1"/>
      <c r="O889" s="1"/>
      <c r="P889" s="1"/>
      <c r="Q889" s="1"/>
      <c r="R889" s="1"/>
    </row>
    <row r="890" spans="1:18" ht="15.75" customHeight="1">
      <c r="A890" s="1"/>
      <c r="B890" s="1"/>
      <c r="C890" s="1"/>
      <c r="D890" s="1"/>
      <c r="E890" s="1"/>
      <c r="F890" s="1"/>
      <c r="G890" s="1"/>
      <c r="H890" s="1"/>
      <c r="I890" s="1"/>
      <c r="J890" s="1"/>
      <c r="L890" s="1"/>
      <c r="M890" s="1"/>
      <c r="N890" s="1"/>
      <c r="O890" s="1"/>
      <c r="P890" s="1"/>
      <c r="Q890" s="1"/>
      <c r="R890" s="1"/>
    </row>
    <row r="891" spans="1:18" ht="15.75" customHeight="1">
      <c r="A891" s="1"/>
      <c r="B891" s="1"/>
      <c r="C891" s="1"/>
      <c r="D891" s="1"/>
      <c r="E891" s="1"/>
      <c r="F891" s="1"/>
      <c r="G891" s="1"/>
      <c r="H891" s="1"/>
      <c r="I891" s="1"/>
      <c r="J891" s="1"/>
      <c r="L891" s="1"/>
      <c r="M891" s="1"/>
      <c r="N891" s="1"/>
      <c r="O891" s="1"/>
      <c r="P891" s="1"/>
      <c r="Q891" s="1"/>
      <c r="R891" s="1"/>
    </row>
    <row r="892" spans="1:18" ht="15.75" customHeight="1">
      <c r="A892" s="1"/>
      <c r="B892" s="1"/>
      <c r="C892" s="1"/>
      <c r="D892" s="1"/>
      <c r="E892" s="1"/>
      <c r="F892" s="1"/>
      <c r="G892" s="1"/>
      <c r="H892" s="1"/>
      <c r="I892" s="1"/>
      <c r="J892" s="1"/>
      <c r="L892" s="1"/>
      <c r="M892" s="1"/>
      <c r="N892" s="1"/>
      <c r="O892" s="1"/>
      <c r="P892" s="1"/>
      <c r="Q892" s="1"/>
      <c r="R892" s="1"/>
    </row>
    <row r="893" spans="1:18" ht="15.75" customHeight="1">
      <c r="A893" s="1"/>
      <c r="B893" s="1"/>
      <c r="C893" s="1"/>
      <c r="D893" s="1"/>
      <c r="E893" s="1"/>
      <c r="F893" s="1"/>
      <c r="G893" s="1"/>
      <c r="H893" s="1"/>
      <c r="I893" s="1"/>
      <c r="J893" s="1"/>
      <c r="L893" s="1"/>
      <c r="M893" s="1"/>
      <c r="N893" s="1"/>
      <c r="O893" s="1"/>
      <c r="P893" s="1"/>
      <c r="Q893" s="1"/>
      <c r="R893" s="1"/>
    </row>
    <row r="894" spans="1:18" ht="15.75" customHeight="1">
      <c r="A894" s="1"/>
      <c r="B894" s="1"/>
      <c r="C894" s="1"/>
      <c r="D894" s="1"/>
      <c r="E894" s="1"/>
      <c r="F894" s="1"/>
      <c r="G894" s="1"/>
      <c r="H894" s="1"/>
      <c r="I894" s="1"/>
      <c r="J894" s="1"/>
      <c r="L894" s="1"/>
      <c r="M894" s="1"/>
      <c r="N894" s="1"/>
      <c r="O894" s="1"/>
      <c r="P894" s="1"/>
      <c r="Q894" s="1"/>
      <c r="R894" s="1"/>
    </row>
    <row r="895" spans="1:18" ht="15.75" customHeight="1">
      <c r="A895" s="1"/>
      <c r="B895" s="1"/>
      <c r="C895" s="1"/>
      <c r="D895" s="1"/>
      <c r="E895" s="1"/>
      <c r="F895" s="1"/>
      <c r="G895" s="1"/>
      <c r="H895" s="1"/>
      <c r="I895" s="1"/>
      <c r="J895" s="1"/>
      <c r="L895" s="1"/>
      <c r="M895" s="1"/>
      <c r="N895" s="1"/>
      <c r="O895" s="1"/>
      <c r="P895" s="1"/>
      <c r="Q895" s="1"/>
      <c r="R895" s="1"/>
    </row>
    <row r="896" spans="1:18" ht="15.75" customHeight="1">
      <c r="A896" s="1"/>
      <c r="B896" s="1"/>
      <c r="C896" s="1"/>
      <c r="D896" s="1"/>
      <c r="E896" s="1"/>
      <c r="F896" s="1"/>
      <c r="G896" s="1"/>
      <c r="H896" s="1"/>
      <c r="I896" s="1"/>
      <c r="J896" s="1"/>
      <c r="L896" s="1"/>
      <c r="M896" s="1"/>
      <c r="N896" s="1"/>
      <c r="O896" s="1"/>
      <c r="P896" s="1"/>
      <c r="Q896" s="1"/>
      <c r="R896" s="1"/>
    </row>
    <row r="897" spans="1:18" ht="15.75" customHeight="1">
      <c r="A897" s="1"/>
      <c r="B897" s="1"/>
      <c r="C897" s="1"/>
      <c r="D897" s="1"/>
      <c r="E897" s="1"/>
      <c r="F897" s="1"/>
      <c r="G897" s="1"/>
      <c r="H897" s="1"/>
      <c r="I897" s="1"/>
      <c r="J897" s="1"/>
      <c r="L897" s="1"/>
      <c r="M897" s="1"/>
      <c r="N897" s="1"/>
      <c r="O897" s="1"/>
      <c r="P897" s="1"/>
      <c r="Q897" s="1"/>
      <c r="R897" s="1"/>
    </row>
    <row r="898" spans="1:18" ht="15.75" customHeight="1">
      <c r="A898" s="1"/>
      <c r="B898" s="1"/>
      <c r="C898" s="1"/>
      <c r="D898" s="1"/>
      <c r="E898" s="1"/>
      <c r="F898" s="1"/>
      <c r="G898" s="1"/>
      <c r="H898" s="1"/>
      <c r="I898" s="1"/>
      <c r="J898" s="1"/>
      <c r="L898" s="1"/>
      <c r="M898" s="1"/>
      <c r="N898" s="1"/>
      <c r="O898" s="1"/>
      <c r="P898" s="1"/>
      <c r="Q898" s="1"/>
      <c r="R898" s="1"/>
    </row>
    <row r="899" spans="1:18" ht="15.75" customHeight="1">
      <c r="A899" s="1"/>
      <c r="B899" s="1"/>
      <c r="C899" s="1"/>
      <c r="D899" s="1"/>
      <c r="E899" s="1"/>
      <c r="F899" s="1"/>
      <c r="G899" s="1"/>
      <c r="H899" s="1"/>
      <c r="I899" s="1"/>
      <c r="J899" s="1"/>
      <c r="L899" s="1"/>
      <c r="M899" s="1"/>
      <c r="N899" s="1"/>
      <c r="O899" s="1"/>
      <c r="P899" s="1"/>
      <c r="Q899" s="1"/>
      <c r="R899" s="1"/>
    </row>
    <row r="900" spans="1:18" ht="15.75" customHeight="1">
      <c r="A900" s="1"/>
      <c r="B900" s="1"/>
      <c r="C900" s="1"/>
      <c r="D900" s="1"/>
      <c r="E900" s="1"/>
      <c r="F900" s="1"/>
      <c r="G900" s="1"/>
      <c r="H900" s="1"/>
      <c r="I900" s="1"/>
      <c r="J900" s="1"/>
      <c r="L900" s="1"/>
      <c r="M900" s="1"/>
      <c r="N900" s="1"/>
      <c r="O900" s="1"/>
      <c r="P900" s="1"/>
      <c r="Q900" s="1"/>
      <c r="R900" s="1"/>
    </row>
    <row r="901" spans="1:18" ht="15.75" customHeight="1">
      <c r="A901" s="1"/>
      <c r="B901" s="1"/>
      <c r="C901" s="1"/>
      <c r="D901" s="1"/>
      <c r="E901" s="1"/>
      <c r="F901" s="1"/>
      <c r="G901" s="1"/>
      <c r="H901" s="1"/>
      <c r="I901" s="1"/>
      <c r="J901" s="1"/>
      <c r="L901" s="1"/>
      <c r="M901" s="1"/>
      <c r="N901" s="1"/>
      <c r="O901" s="1"/>
      <c r="P901" s="1"/>
      <c r="Q901" s="1"/>
      <c r="R901" s="1"/>
    </row>
    <row r="902" spans="1:18" ht="15.75" customHeight="1">
      <c r="A902" s="1"/>
      <c r="B902" s="1"/>
      <c r="C902" s="1"/>
      <c r="D902" s="1"/>
      <c r="E902" s="1"/>
      <c r="F902" s="1"/>
      <c r="G902" s="1"/>
      <c r="H902" s="1"/>
      <c r="I902" s="1"/>
      <c r="J902" s="1"/>
      <c r="L902" s="1"/>
      <c r="M902" s="1"/>
      <c r="N902" s="1"/>
      <c r="O902" s="1"/>
      <c r="P902" s="1"/>
      <c r="Q902" s="1"/>
      <c r="R902" s="1"/>
    </row>
    <row r="903" spans="1:18" ht="15.75" customHeight="1">
      <c r="A903" s="1"/>
      <c r="B903" s="1"/>
      <c r="C903" s="1"/>
      <c r="D903" s="1"/>
      <c r="E903" s="1"/>
      <c r="F903" s="1"/>
      <c r="G903" s="1"/>
      <c r="H903" s="1"/>
      <c r="I903" s="1"/>
      <c r="J903" s="1"/>
      <c r="L903" s="1"/>
      <c r="M903" s="1"/>
      <c r="N903" s="1"/>
      <c r="O903" s="1"/>
      <c r="P903" s="1"/>
      <c r="Q903" s="1"/>
      <c r="R903" s="1"/>
    </row>
    <row r="904" spans="1:18" ht="15.75" customHeight="1">
      <c r="A904" s="1"/>
      <c r="B904" s="1"/>
      <c r="C904" s="1"/>
      <c r="D904" s="1"/>
      <c r="E904" s="1"/>
      <c r="F904" s="1"/>
      <c r="G904" s="1"/>
      <c r="H904" s="1"/>
      <c r="I904" s="1"/>
      <c r="J904" s="1"/>
      <c r="L904" s="1"/>
      <c r="M904" s="1"/>
      <c r="N904" s="1"/>
      <c r="O904" s="1"/>
      <c r="P904" s="1"/>
      <c r="Q904" s="1"/>
      <c r="R904" s="1"/>
    </row>
    <row r="905" spans="1:18" ht="15.75" customHeight="1">
      <c r="A905" s="1"/>
      <c r="B905" s="1"/>
      <c r="C905" s="1"/>
      <c r="D905" s="1"/>
      <c r="E905" s="1"/>
      <c r="F905" s="1"/>
      <c r="G905" s="1"/>
      <c r="H905" s="1"/>
      <c r="I905" s="1"/>
      <c r="J905" s="1"/>
      <c r="L905" s="1"/>
      <c r="M905" s="1"/>
      <c r="N905" s="1"/>
      <c r="O905" s="1"/>
      <c r="P905" s="1"/>
      <c r="Q905" s="1"/>
      <c r="R905" s="1"/>
    </row>
    <row r="906" spans="1:18" ht="15.75" customHeight="1">
      <c r="A906" s="1"/>
      <c r="B906" s="1"/>
      <c r="C906" s="1"/>
      <c r="D906" s="1"/>
      <c r="E906" s="1"/>
      <c r="F906" s="1"/>
      <c r="G906" s="1"/>
      <c r="H906" s="1"/>
      <c r="I906" s="1"/>
      <c r="J906" s="1"/>
      <c r="L906" s="1"/>
      <c r="M906" s="1"/>
      <c r="N906" s="1"/>
      <c r="O906" s="1"/>
      <c r="P906" s="1"/>
      <c r="Q906" s="1"/>
      <c r="R906" s="1"/>
    </row>
    <row r="907" spans="1:18" ht="15.75" customHeight="1">
      <c r="A907" s="1"/>
      <c r="B907" s="1"/>
      <c r="C907" s="1"/>
      <c r="D907" s="1"/>
      <c r="E907" s="1"/>
      <c r="F907" s="1"/>
      <c r="G907" s="1"/>
      <c r="H907" s="1"/>
      <c r="I907" s="1"/>
      <c r="J907" s="1"/>
      <c r="L907" s="1"/>
      <c r="M907" s="1"/>
      <c r="N907" s="1"/>
      <c r="O907" s="1"/>
      <c r="P907" s="1"/>
      <c r="Q907" s="1"/>
      <c r="R907" s="1"/>
    </row>
    <row r="908" spans="1:18" ht="15.75" customHeight="1">
      <c r="A908" s="1"/>
      <c r="B908" s="1"/>
      <c r="C908" s="1"/>
      <c r="D908" s="1"/>
      <c r="E908" s="1"/>
      <c r="F908" s="1"/>
      <c r="G908" s="1"/>
      <c r="H908" s="1"/>
      <c r="I908" s="1"/>
      <c r="J908" s="1"/>
      <c r="L908" s="1"/>
      <c r="M908" s="1"/>
      <c r="N908" s="1"/>
      <c r="O908" s="1"/>
      <c r="P908" s="1"/>
      <c r="Q908" s="1"/>
      <c r="R908" s="1"/>
    </row>
    <row r="909" spans="1:18" ht="15.75" customHeight="1">
      <c r="A909" s="1"/>
      <c r="B909" s="1"/>
      <c r="C909" s="1"/>
      <c r="D909" s="1"/>
      <c r="E909" s="1"/>
      <c r="F909" s="1"/>
      <c r="G909" s="1"/>
      <c r="H909" s="1"/>
      <c r="I909" s="1"/>
      <c r="J909" s="1"/>
      <c r="L909" s="1"/>
      <c r="M909" s="1"/>
      <c r="N909" s="1"/>
      <c r="O909" s="1"/>
      <c r="P909" s="1"/>
      <c r="Q909" s="1"/>
      <c r="R909" s="1"/>
    </row>
    <row r="910" spans="1:18" ht="15.75" customHeight="1">
      <c r="A910" s="1"/>
      <c r="B910" s="1"/>
      <c r="C910" s="1"/>
      <c r="D910" s="1"/>
      <c r="E910" s="1"/>
      <c r="F910" s="1"/>
      <c r="G910" s="1"/>
      <c r="H910" s="1"/>
      <c r="I910" s="1"/>
      <c r="J910" s="1"/>
      <c r="L910" s="1"/>
      <c r="M910" s="1"/>
      <c r="N910" s="1"/>
      <c r="O910" s="1"/>
      <c r="P910" s="1"/>
      <c r="Q910" s="1"/>
      <c r="R910" s="1"/>
    </row>
    <row r="911" spans="1:18" ht="15.75" customHeight="1">
      <c r="A911" s="1"/>
      <c r="B911" s="1"/>
      <c r="C911" s="1"/>
      <c r="D911" s="1"/>
      <c r="E911" s="1"/>
      <c r="F911" s="1"/>
      <c r="G911" s="1"/>
      <c r="H911" s="1"/>
      <c r="I911" s="1"/>
      <c r="J911" s="1"/>
      <c r="L911" s="1"/>
      <c r="M911" s="1"/>
      <c r="N911" s="1"/>
      <c r="O911" s="1"/>
      <c r="P911" s="1"/>
      <c r="Q911" s="1"/>
      <c r="R911" s="1"/>
    </row>
    <row r="912" spans="1:18" ht="15.75" customHeight="1">
      <c r="A912" s="1"/>
      <c r="B912" s="1"/>
      <c r="C912" s="1"/>
      <c r="D912" s="1"/>
      <c r="E912" s="1"/>
      <c r="F912" s="1"/>
      <c r="G912" s="1"/>
      <c r="H912" s="1"/>
      <c r="I912" s="1"/>
      <c r="J912" s="1"/>
      <c r="L912" s="1"/>
      <c r="M912" s="1"/>
      <c r="N912" s="1"/>
      <c r="O912" s="1"/>
      <c r="P912" s="1"/>
      <c r="Q912" s="1"/>
      <c r="R912" s="1"/>
    </row>
    <row r="913" spans="1:18" ht="15.75" customHeight="1">
      <c r="A913" s="1"/>
      <c r="B913" s="1"/>
      <c r="C913" s="1"/>
      <c r="D913" s="1"/>
      <c r="E913" s="1"/>
      <c r="F913" s="1"/>
      <c r="G913" s="1"/>
      <c r="H913" s="1"/>
      <c r="I913" s="1"/>
      <c r="J913" s="1"/>
      <c r="L913" s="1"/>
      <c r="M913" s="1"/>
      <c r="N913" s="1"/>
      <c r="O913" s="1"/>
      <c r="P913" s="1"/>
      <c r="Q913" s="1"/>
      <c r="R913" s="1"/>
    </row>
    <row r="914" spans="1:18" ht="15.75" customHeight="1">
      <c r="A914" s="1"/>
      <c r="B914" s="1"/>
      <c r="C914" s="1"/>
      <c r="D914" s="1"/>
      <c r="E914" s="1"/>
      <c r="F914" s="1"/>
      <c r="G914" s="1"/>
      <c r="H914" s="1"/>
      <c r="I914" s="1"/>
      <c r="J914" s="1"/>
      <c r="L914" s="1"/>
      <c r="M914" s="1"/>
      <c r="N914" s="1"/>
      <c r="O914" s="1"/>
      <c r="P914" s="1"/>
      <c r="Q914" s="1"/>
      <c r="R914" s="1"/>
    </row>
    <row r="915" spans="1:18" ht="15.75" customHeight="1">
      <c r="A915" s="1"/>
      <c r="B915" s="1"/>
      <c r="C915" s="1"/>
      <c r="D915" s="1"/>
      <c r="E915" s="1"/>
      <c r="F915" s="1"/>
      <c r="G915" s="1"/>
      <c r="H915" s="1"/>
      <c r="I915" s="1"/>
      <c r="J915" s="1"/>
      <c r="L915" s="1"/>
      <c r="M915" s="1"/>
      <c r="N915" s="1"/>
      <c r="O915" s="1"/>
      <c r="P915" s="1"/>
      <c r="Q915" s="1"/>
      <c r="R915" s="1"/>
    </row>
    <row r="916" spans="1:18" ht="15.75" customHeight="1">
      <c r="A916" s="1"/>
      <c r="B916" s="1"/>
      <c r="C916" s="1"/>
      <c r="D916" s="1"/>
      <c r="E916" s="1"/>
      <c r="F916" s="1"/>
      <c r="G916" s="1"/>
      <c r="H916" s="1"/>
      <c r="I916" s="1"/>
      <c r="J916" s="1"/>
      <c r="L916" s="1"/>
      <c r="M916" s="1"/>
      <c r="N916" s="1"/>
      <c r="O916" s="1"/>
      <c r="P916" s="1"/>
      <c r="Q916" s="1"/>
      <c r="R916" s="1"/>
    </row>
    <row r="917" spans="1:18" ht="15.75" customHeight="1">
      <c r="A917" s="1"/>
      <c r="B917" s="1"/>
      <c r="C917" s="1"/>
      <c r="D917" s="1"/>
      <c r="E917" s="1"/>
      <c r="F917" s="1"/>
      <c r="G917" s="1"/>
      <c r="H917" s="1"/>
      <c r="I917" s="1"/>
      <c r="J917" s="1"/>
      <c r="L917" s="1"/>
      <c r="M917" s="1"/>
      <c r="N917" s="1"/>
      <c r="O917" s="1"/>
      <c r="P917" s="1"/>
      <c r="Q917" s="1"/>
      <c r="R917" s="1"/>
    </row>
    <row r="918" spans="1:18" ht="15.75" customHeight="1">
      <c r="A918" s="1"/>
      <c r="B918" s="1"/>
      <c r="C918" s="1"/>
      <c r="D918" s="1"/>
      <c r="E918" s="1"/>
      <c r="F918" s="1"/>
      <c r="G918" s="1"/>
      <c r="H918" s="1"/>
      <c r="I918" s="1"/>
      <c r="J918" s="1"/>
      <c r="L918" s="1"/>
      <c r="M918" s="1"/>
      <c r="N918" s="1"/>
      <c r="O918" s="1"/>
      <c r="P918" s="1"/>
      <c r="Q918" s="1"/>
      <c r="R918" s="1"/>
    </row>
    <row r="919" spans="1:18" ht="15.75" customHeight="1">
      <c r="A919" s="1"/>
      <c r="B919" s="1"/>
      <c r="C919" s="1"/>
      <c r="D919" s="1"/>
      <c r="E919" s="1"/>
      <c r="F919" s="1"/>
      <c r="G919" s="1"/>
      <c r="H919" s="1"/>
      <c r="I919" s="1"/>
      <c r="J919" s="1"/>
      <c r="L919" s="1"/>
      <c r="M919" s="1"/>
      <c r="N919" s="1"/>
      <c r="O919" s="1"/>
      <c r="P919" s="1"/>
      <c r="Q919" s="1"/>
      <c r="R919" s="1"/>
    </row>
    <row r="920" spans="1:18" ht="15.75" customHeight="1">
      <c r="A920" s="1"/>
      <c r="B920" s="1"/>
      <c r="C920" s="1"/>
      <c r="D920" s="1"/>
      <c r="E920" s="1"/>
      <c r="F920" s="1"/>
      <c r="G920" s="1"/>
      <c r="H920" s="1"/>
      <c r="I920" s="1"/>
      <c r="J920" s="1"/>
      <c r="L920" s="1"/>
      <c r="M920" s="1"/>
      <c r="N920" s="1"/>
      <c r="O920" s="1"/>
      <c r="P920" s="1"/>
      <c r="Q920" s="1"/>
      <c r="R920" s="1"/>
    </row>
    <row r="921" spans="1:18" ht="15.75" customHeight="1">
      <c r="A921" s="1"/>
      <c r="B921" s="1"/>
      <c r="C921" s="1"/>
      <c r="D921" s="1"/>
      <c r="E921" s="1"/>
      <c r="F921" s="1"/>
      <c r="G921" s="1"/>
      <c r="H921" s="1"/>
      <c r="I921" s="1"/>
      <c r="J921" s="1"/>
      <c r="L921" s="1"/>
      <c r="M921" s="1"/>
      <c r="N921" s="1"/>
      <c r="O921" s="1"/>
      <c r="P921" s="1"/>
      <c r="Q921" s="1"/>
      <c r="R921" s="1"/>
    </row>
    <row r="922" spans="1:18" ht="15.75" customHeight="1">
      <c r="A922" s="1"/>
      <c r="B922" s="1"/>
      <c r="C922" s="1"/>
      <c r="D922" s="1"/>
      <c r="E922" s="1"/>
      <c r="F922" s="1"/>
      <c r="G922" s="1"/>
      <c r="H922" s="1"/>
      <c r="I922" s="1"/>
      <c r="J922" s="1"/>
      <c r="L922" s="1"/>
      <c r="M922" s="1"/>
      <c r="N922" s="1"/>
      <c r="O922" s="1"/>
      <c r="P922" s="1"/>
      <c r="Q922" s="1"/>
      <c r="R922" s="1"/>
    </row>
    <row r="923" spans="1:18" ht="15.75" customHeight="1">
      <c r="A923" s="1"/>
      <c r="B923" s="1"/>
      <c r="C923" s="1"/>
      <c r="D923" s="1"/>
      <c r="E923" s="1"/>
      <c r="F923" s="1"/>
      <c r="G923" s="1"/>
      <c r="H923" s="1"/>
      <c r="I923" s="1"/>
      <c r="J923" s="1"/>
      <c r="L923" s="1"/>
      <c r="M923" s="1"/>
      <c r="N923" s="1"/>
      <c r="O923" s="1"/>
      <c r="P923" s="1"/>
      <c r="Q923" s="1"/>
      <c r="R923" s="1"/>
    </row>
    <row r="924" spans="1:18" ht="15.75" customHeight="1">
      <c r="A924" s="1"/>
      <c r="B924" s="1"/>
      <c r="C924" s="1"/>
      <c r="D924" s="1"/>
      <c r="E924" s="1"/>
      <c r="F924" s="1"/>
      <c r="G924" s="1"/>
      <c r="H924" s="1"/>
      <c r="I924" s="1"/>
      <c r="J924" s="1"/>
      <c r="L924" s="1"/>
      <c r="M924" s="1"/>
      <c r="N924" s="1"/>
      <c r="O924" s="1"/>
      <c r="P924" s="1"/>
      <c r="Q924" s="1"/>
      <c r="R924" s="1"/>
    </row>
    <row r="925" spans="1:18" ht="15.75" customHeight="1">
      <c r="A925" s="1"/>
      <c r="B925" s="1"/>
      <c r="C925" s="1"/>
      <c r="D925" s="1"/>
      <c r="E925" s="1"/>
      <c r="F925" s="1"/>
      <c r="G925" s="1"/>
      <c r="H925" s="1"/>
      <c r="I925" s="1"/>
      <c r="J925" s="1"/>
      <c r="L925" s="1"/>
      <c r="M925" s="1"/>
      <c r="N925" s="1"/>
      <c r="O925" s="1"/>
      <c r="P925" s="1"/>
      <c r="Q925" s="1"/>
      <c r="R925" s="1"/>
    </row>
    <row r="926" spans="1:18" ht="15.75" customHeight="1">
      <c r="A926" s="1"/>
      <c r="B926" s="1"/>
      <c r="C926" s="1"/>
      <c r="D926" s="1"/>
      <c r="E926" s="1"/>
      <c r="F926" s="1"/>
      <c r="G926" s="1"/>
      <c r="H926" s="1"/>
      <c r="I926" s="1"/>
      <c r="J926" s="1"/>
      <c r="L926" s="1"/>
      <c r="M926" s="1"/>
      <c r="N926" s="1"/>
      <c r="O926" s="1"/>
      <c r="P926" s="1"/>
      <c r="Q926" s="1"/>
      <c r="R926" s="1"/>
    </row>
    <row r="927" spans="1:18" ht="15.75" customHeight="1">
      <c r="A927" s="1"/>
      <c r="B927" s="1"/>
      <c r="C927" s="1"/>
      <c r="D927" s="1"/>
      <c r="E927" s="1"/>
      <c r="F927" s="1"/>
      <c r="G927" s="1"/>
      <c r="H927" s="1"/>
      <c r="I927" s="1"/>
      <c r="J927" s="1"/>
      <c r="L927" s="1"/>
      <c r="M927" s="1"/>
      <c r="N927" s="1"/>
      <c r="O927" s="1"/>
      <c r="P927" s="1"/>
      <c r="Q927" s="1"/>
      <c r="R927" s="1"/>
    </row>
    <row r="928" spans="1:18" ht="15.75" customHeight="1">
      <c r="A928" s="1"/>
      <c r="B928" s="1"/>
      <c r="C928" s="1"/>
      <c r="D928" s="1"/>
      <c r="E928" s="1"/>
      <c r="F928" s="1"/>
      <c r="G928" s="1"/>
      <c r="H928" s="1"/>
      <c r="I928" s="1"/>
      <c r="J928" s="1"/>
      <c r="L928" s="1"/>
      <c r="M928" s="1"/>
      <c r="N928" s="1"/>
      <c r="O928" s="1"/>
      <c r="P928" s="1"/>
      <c r="Q928" s="1"/>
      <c r="R928" s="1"/>
    </row>
    <row r="929" spans="1:18" ht="15.75" customHeight="1">
      <c r="A929" s="1"/>
      <c r="B929" s="1"/>
      <c r="C929" s="1"/>
      <c r="D929" s="1"/>
      <c r="E929" s="1"/>
      <c r="F929" s="1"/>
      <c r="G929" s="1"/>
      <c r="H929" s="1"/>
      <c r="I929" s="1"/>
      <c r="J929" s="1"/>
      <c r="L929" s="1"/>
      <c r="M929" s="1"/>
      <c r="N929" s="1"/>
      <c r="O929" s="1"/>
      <c r="P929" s="1"/>
      <c r="Q929" s="1"/>
      <c r="R929" s="1"/>
    </row>
    <row r="930" spans="1:18" ht="15.75" customHeight="1">
      <c r="A930" s="1"/>
      <c r="B930" s="1"/>
      <c r="C930" s="1"/>
      <c r="D930" s="1"/>
      <c r="E930" s="1"/>
      <c r="F930" s="1"/>
      <c r="G930" s="1"/>
      <c r="H930" s="1"/>
      <c r="I930" s="1"/>
      <c r="J930" s="1"/>
      <c r="L930" s="1"/>
      <c r="M930" s="1"/>
      <c r="N930" s="1"/>
      <c r="O930" s="1"/>
      <c r="P930" s="1"/>
      <c r="Q930" s="1"/>
      <c r="R930" s="1"/>
    </row>
    <row r="931" spans="1:18" ht="15.75" customHeight="1">
      <c r="A931" s="1"/>
      <c r="B931" s="1"/>
      <c r="C931" s="1"/>
      <c r="D931" s="1"/>
      <c r="E931" s="1"/>
      <c r="F931" s="1"/>
      <c r="G931" s="1"/>
      <c r="H931" s="1"/>
      <c r="I931" s="1"/>
      <c r="J931" s="1"/>
      <c r="L931" s="1"/>
      <c r="M931" s="1"/>
      <c r="N931" s="1"/>
      <c r="O931" s="1"/>
      <c r="P931" s="1"/>
      <c r="Q931" s="1"/>
      <c r="R931" s="1"/>
    </row>
    <row r="932" spans="1:18" ht="15.75" customHeight="1">
      <c r="A932" s="1"/>
      <c r="B932" s="1"/>
      <c r="C932" s="1"/>
      <c r="D932" s="1"/>
      <c r="E932" s="1"/>
      <c r="F932" s="1"/>
      <c r="G932" s="1"/>
      <c r="H932" s="1"/>
      <c r="I932" s="1"/>
      <c r="J932" s="1"/>
      <c r="L932" s="1"/>
      <c r="M932" s="1"/>
      <c r="N932" s="1"/>
      <c r="O932" s="1"/>
      <c r="P932" s="1"/>
      <c r="Q932" s="1"/>
      <c r="R932" s="1"/>
    </row>
    <row r="933" spans="1:18" ht="15.75" customHeight="1">
      <c r="A933" s="1"/>
      <c r="B933" s="1"/>
      <c r="C933" s="1"/>
      <c r="D933" s="1"/>
      <c r="E933" s="1"/>
      <c r="F933" s="1"/>
      <c r="G933" s="1"/>
      <c r="H933" s="1"/>
      <c r="I933" s="1"/>
      <c r="J933" s="1"/>
      <c r="L933" s="1"/>
      <c r="M933" s="1"/>
      <c r="N933" s="1"/>
      <c r="O933" s="1"/>
      <c r="P933" s="1"/>
      <c r="Q933" s="1"/>
      <c r="R933" s="1"/>
    </row>
    <row r="934" spans="1:18" ht="15.75" customHeight="1">
      <c r="A934" s="1"/>
      <c r="B934" s="1"/>
      <c r="C934" s="1"/>
      <c r="D934" s="1"/>
      <c r="E934" s="1"/>
      <c r="F934" s="1"/>
      <c r="G934" s="1"/>
      <c r="H934" s="1"/>
      <c r="I934" s="1"/>
      <c r="J934" s="1"/>
      <c r="L934" s="1"/>
      <c r="M934" s="1"/>
      <c r="N934" s="1"/>
      <c r="O934" s="1"/>
      <c r="P934" s="1"/>
      <c r="Q934" s="1"/>
      <c r="R934" s="1"/>
    </row>
    <row r="935" spans="1:18" ht="15.75" customHeight="1">
      <c r="A935" s="1"/>
      <c r="B935" s="1"/>
      <c r="C935" s="1"/>
      <c r="D935" s="1"/>
      <c r="E935" s="1"/>
      <c r="F935" s="1"/>
      <c r="G935" s="1"/>
      <c r="H935" s="1"/>
      <c r="I935" s="1"/>
      <c r="J935" s="1"/>
      <c r="L935" s="1"/>
      <c r="M935" s="1"/>
      <c r="N935" s="1"/>
      <c r="O935" s="1"/>
      <c r="P935" s="1"/>
      <c r="Q935" s="1"/>
      <c r="R935" s="1"/>
    </row>
    <row r="936" spans="1:18" ht="15.75" customHeight="1">
      <c r="A936" s="1"/>
      <c r="B936" s="1"/>
      <c r="C936" s="1"/>
      <c r="D936" s="1"/>
      <c r="E936" s="1"/>
      <c r="F936" s="1"/>
      <c r="G936" s="1"/>
      <c r="H936" s="1"/>
      <c r="I936" s="1"/>
      <c r="J936" s="1"/>
      <c r="L936" s="1"/>
      <c r="M936" s="1"/>
      <c r="N936" s="1"/>
      <c r="O936" s="1"/>
      <c r="P936" s="1"/>
      <c r="Q936" s="1"/>
      <c r="R936" s="1"/>
    </row>
    <row r="937" spans="1:18" ht="15.75" customHeight="1">
      <c r="A937" s="1"/>
      <c r="B937" s="1"/>
      <c r="C937" s="1"/>
      <c r="D937" s="1"/>
      <c r="E937" s="1"/>
      <c r="F937" s="1"/>
      <c r="G937" s="1"/>
      <c r="H937" s="1"/>
      <c r="I937" s="1"/>
      <c r="J937" s="1"/>
      <c r="L937" s="1"/>
      <c r="M937" s="1"/>
      <c r="N937" s="1"/>
      <c r="O937" s="1"/>
      <c r="P937" s="1"/>
      <c r="Q937" s="1"/>
      <c r="R937" s="1"/>
    </row>
    <row r="938" spans="1:18" ht="15.75" customHeight="1">
      <c r="A938" s="1"/>
      <c r="B938" s="1"/>
      <c r="C938" s="1"/>
      <c r="D938" s="1"/>
      <c r="E938" s="1"/>
      <c r="F938" s="1"/>
      <c r="G938" s="1"/>
      <c r="H938" s="1"/>
      <c r="I938" s="1"/>
      <c r="J938" s="1"/>
      <c r="L938" s="1"/>
      <c r="M938" s="1"/>
      <c r="N938" s="1"/>
      <c r="O938" s="1"/>
      <c r="P938" s="1"/>
      <c r="Q938" s="1"/>
      <c r="R938" s="1"/>
    </row>
    <row r="939" spans="1:18" ht="15.75" customHeight="1">
      <c r="A939" s="1"/>
      <c r="B939" s="1"/>
      <c r="C939" s="1"/>
      <c r="D939" s="1"/>
      <c r="E939" s="1"/>
      <c r="F939" s="1"/>
      <c r="G939" s="1"/>
      <c r="H939" s="1"/>
      <c r="I939" s="1"/>
      <c r="J939" s="1"/>
      <c r="L939" s="1"/>
      <c r="M939" s="1"/>
      <c r="N939" s="1"/>
      <c r="O939" s="1"/>
      <c r="P939" s="1"/>
      <c r="Q939" s="1"/>
      <c r="R939" s="1"/>
    </row>
    <row r="940" spans="1:18" ht="15.75" customHeight="1">
      <c r="A940" s="1"/>
      <c r="B940" s="1"/>
      <c r="C940" s="1"/>
      <c r="D940" s="1"/>
      <c r="E940" s="1"/>
      <c r="F940" s="1"/>
      <c r="G940" s="1"/>
      <c r="H940" s="1"/>
      <c r="I940" s="1"/>
      <c r="J940" s="1"/>
      <c r="L940" s="1"/>
      <c r="M940" s="1"/>
      <c r="N940" s="1"/>
      <c r="O940" s="1"/>
      <c r="P940" s="1"/>
      <c r="Q940" s="1"/>
      <c r="R940" s="1"/>
    </row>
    <row r="941" spans="1:18" ht="15.75" customHeight="1">
      <c r="A941" s="1"/>
      <c r="B941" s="1"/>
      <c r="C941" s="1"/>
      <c r="D941" s="1"/>
      <c r="E941" s="1"/>
      <c r="F941" s="1"/>
      <c r="G941" s="1"/>
      <c r="H941" s="1"/>
      <c r="I941" s="1"/>
      <c r="J941" s="1"/>
      <c r="L941" s="1"/>
      <c r="M941" s="1"/>
      <c r="N941" s="1"/>
      <c r="O941" s="1"/>
      <c r="P941" s="1"/>
      <c r="Q941" s="1"/>
      <c r="R941" s="1"/>
    </row>
    <row r="942" spans="1:18" ht="15.75" customHeight="1">
      <c r="A942" s="1"/>
      <c r="B942" s="1"/>
      <c r="C942" s="1"/>
      <c r="D942" s="1"/>
      <c r="E942" s="1"/>
      <c r="F942" s="1"/>
      <c r="G942" s="1"/>
      <c r="H942" s="1"/>
      <c r="I942" s="1"/>
      <c r="J942" s="1"/>
      <c r="L942" s="1"/>
      <c r="M942" s="1"/>
      <c r="N942" s="1"/>
      <c r="O942" s="1"/>
      <c r="P942" s="1"/>
      <c r="Q942" s="1"/>
      <c r="R942" s="1"/>
    </row>
    <row r="943" spans="1:18" ht="15.75" customHeight="1">
      <c r="A943" s="1"/>
      <c r="B943" s="1"/>
      <c r="C943" s="1"/>
      <c r="D943" s="1"/>
      <c r="E943" s="1"/>
      <c r="F943" s="1"/>
      <c r="G943" s="1"/>
      <c r="H943" s="1"/>
      <c r="I943" s="1"/>
      <c r="J943" s="1"/>
      <c r="L943" s="1"/>
      <c r="M943" s="1"/>
      <c r="N943" s="1"/>
      <c r="O943" s="1"/>
      <c r="P943" s="1"/>
      <c r="Q943" s="1"/>
      <c r="R943" s="1"/>
    </row>
    <row r="944" spans="1:18" ht="15.75" customHeight="1">
      <c r="A944" s="1"/>
      <c r="B944" s="1"/>
      <c r="C944" s="1"/>
      <c r="D944" s="1"/>
      <c r="E944" s="1"/>
      <c r="F944" s="1"/>
      <c r="G944" s="1"/>
      <c r="H944" s="1"/>
      <c r="I944" s="1"/>
      <c r="J944" s="1"/>
      <c r="L944" s="1"/>
      <c r="M944" s="1"/>
      <c r="N944" s="1"/>
      <c r="O944" s="1"/>
      <c r="P944" s="1"/>
      <c r="Q944" s="1"/>
      <c r="R944" s="1"/>
    </row>
    <row r="945" spans="1:18" ht="15.75" customHeight="1">
      <c r="A945" s="1"/>
      <c r="B945" s="1"/>
      <c r="C945" s="1"/>
      <c r="D945" s="1"/>
      <c r="E945" s="1"/>
      <c r="F945" s="1"/>
      <c r="G945" s="1"/>
      <c r="H945" s="1"/>
      <c r="I945" s="1"/>
      <c r="J945" s="1"/>
      <c r="L945" s="1"/>
      <c r="M945" s="1"/>
      <c r="N945" s="1"/>
      <c r="O945" s="1"/>
      <c r="P945" s="1"/>
      <c r="Q945" s="1"/>
      <c r="R945" s="1"/>
    </row>
    <row r="946" spans="1:18" ht="15.75" customHeight="1">
      <c r="A946" s="1"/>
      <c r="B946" s="1"/>
      <c r="C946" s="1"/>
      <c r="D946" s="1"/>
      <c r="E946" s="1"/>
      <c r="F946" s="1"/>
      <c r="G946" s="1"/>
      <c r="H946" s="1"/>
      <c r="I946" s="1"/>
      <c r="J946" s="1"/>
      <c r="L946" s="1"/>
      <c r="M946" s="1"/>
      <c r="N946" s="1"/>
      <c r="O946" s="1"/>
      <c r="P946" s="1"/>
      <c r="Q946" s="1"/>
      <c r="R946" s="1"/>
    </row>
    <row r="947" spans="1:18" ht="15.75" customHeight="1">
      <c r="A947" s="1"/>
      <c r="B947" s="1"/>
      <c r="C947" s="1"/>
      <c r="D947" s="1"/>
      <c r="E947" s="1"/>
      <c r="F947" s="1"/>
      <c r="G947" s="1"/>
      <c r="H947" s="1"/>
      <c r="I947" s="1"/>
      <c r="J947" s="1"/>
      <c r="L947" s="1"/>
      <c r="M947" s="1"/>
      <c r="N947" s="1"/>
      <c r="O947" s="1"/>
      <c r="P947" s="1"/>
      <c r="Q947" s="1"/>
      <c r="R947" s="1"/>
    </row>
    <row r="948" spans="1:18" ht="15.75" customHeight="1">
      <c r="A948" s="1"/>
      <c r="B948" s="1"/>
      <c r="C948" s="1"/>
      <c r="D948" s="1"/>
      <c r="E948" s="1"/>
      <c r="F948" s="1"/>
      <c r="G948" s="1"/>
      <c r="H948" s="1"/>
      <c r="I948" s="1"/>
      <c r="J948" s="1"/>
      <c r="L948" s="1"/>
      <c r="M948" s="1"/>
      <c r="N948" s="1"/>
      <c r="O948" s="1"/>
      <c r="P948" s="1"/>
      <c r="Q948" s="1"/>
      <c r="R948" s="1"/>
    </row>
    <row r="949" spans="1:18" ht="15.75" customHeight="1">
      <c r="A949" s="1"/>
      <c r="B949" s="1"/>
      <c r="C949" s="1"/>
      <c r="D949" s="1"/>
      <c r="E949" s="1"/>
      <c r="F949" s="1"/>
      <c r="G949" s="1"/>
      <c r="H949" s="1"/>
      <c r="I949" s="1"/>
      <c r="J949" s="1"/>
      <c r="L949" s="1"/>
      <c r="M949" s="1"/>
      <c r="N949" s="1"/>
      <c r="O949" s="1"/>
      <c r="P949" s="1"/>
      <c r="Q949" s="1"/>
      <c r="R949" s="1"/>
    </row>
    <row r="950" spans="1:18" ht="15.75" customHeight="1">
      <c r="A950" s="1"/>
      <c r="B950" s="1"/>
      <c r="C950" s="1"/>
      <c r="D950" s="1"/>
      <c r="E950" s="1"/>
      <c r="F950" s="1"/>
      <c r="G950" s="1"/>
      <c r="H950" s="1"/>
      <c r="I950" s="1"/>
      <c r="J950" s="1"/>
      <c r="L950" s="1"/>
      <c r="M950" s="1"/>
      <c r="N950" s="1"/>
      <c r="O950" s="1"/>
      <c r="P950" s="1"/>
      <c r="Q950" s="1"/>
      <c r="R950" s="1"/>
    </row>
    <row r="951" spans="1:18" ht="15.75" customHeight="1">
      <c r="A951" s="1"/>
      <c r="B951" s="1"/>
      <c r="C951" s="1"/>
      <c r="D951" s="1"/>
      <c r="E951" s="1"/>
      <c r="F951" s="1"/>
      <c r="G951" s="1"/>
      <c r="H951" s="1"/>
      <c r="I951" s="1"/>
      <c r="J951" s="1"/>
      <c r="L951" s="1"/>
      <c r="M951" s="1"/>
      <c r="N951" s="1"/>
      <c r="O951" s="1"/>
      <c r="P951" s="1"/>
      <c r="Q951" s="1"/>
      <c r="R951" s="1"/>
    </row>
    <row r="952" spans="1:18" ht="15.75" customHeight="1">
      <c r="A952" s="1"/>
      <c r="B952" s="1"/>
      <c r="C952" s="1"/>
      <c r="D952" s="1"/>
      <c r="E952" s="1"/>
      <c r="F952" s="1"/>
      <c r="G952" s="1"/>
      <c r="H952" s="1"/>
      <c r="I952" s="1"/>
      <c r="J952" s="1"/>
      <c r="L952" s="1"/>
      <c r="M952" s="1"/>
      <c r="N952" s="1"/>
      <c r="O952" s="1"/>
      <c r="P952" s="1"/>
      <c r="Q952" s="1"/>
      <c r="R952" s="1"/>
    </row>
    <row r="953" spans="1:18" ht="15.75" customHeight="1">
      <c r="A953" s="1"/>
      <c r="B953" s="1"/>
      <c r="C953" s="1"/>
      <c r="D953" s="1"/>
      <c r="E953" s="1"/>
      <c r="F953" s="1"/>
      <c r="G953" s="1"/>
      <c r="H953" s="1"/>
      <c r="I953" s="1"/>
      <c r="J953" s="1"/>
      <c r="L953" s="1"/>
      <c r="M953" s="1"/>
      <c r="N953" s="1"/>
      <c r="O953" s="1"/>
      <c r="P953" s="1"/>
      <c r="Q953" s="1"/>
      <c r="R953" s="1"/>
    </row>
    <row r="954" spans="1:18" ht="15.75" customHeight="1">
      <c r="A954" s="1"/>
      <c r="B954" s="1"/>
      <c r="C954" s="1"/>
      <c r="D954" s="1"/>
      <c r="E954" s="1"/>
      <c r="F954" s="1"/>
      <c r="G954" s="1"/>
      <c r="H954" s="1"/>
      <c r="I954" s="1"/>
      <c r="J954" s="1"/>
      <c r="L954" s="1"/>
      <c r="M954" s="1"/>
      <c r="N954" s="1"/>
      <c r="O954" s="1"/>
      <c r="P954" s="1"/>
      <c r="Q954" s="1"/>
      <c r="R954" s="1"/>
    </row>
    <row r="955" spans="1:18" ht="15.75" customHeight="1">
      <c r="A955" s="1"/>
      <c r="B955" s="1"/>
      <c r="C955" s="1"/>
      <c r="D955" s="1"/>
      <c r="E955" s="1"/>
      <c r="F955" s="1"/>
      <c r="G955" s="1"/>
      <c r="H955" s="1"/>
      <c r="I955" s="1"/>
      <c r="J955" s="1"/>
      <c r="L955" s="1"/>
      <c r="M955" s="1"/>
      <c r="N955" s="1"/>
      <c r="O955" s="1"/>
      <c r="P955" s="1"/>
      <c r="Q955" s="1"/>
      <c r="R955" s="1"/>
    </row>
    <row r="956" spans="1:18" ht="15.75" customHeight="1">
      <c r="A956" s="1"/>
      <c r="B956" s="1"/>
      <c r="C956" s="1"/>
      <c r="D956" s="1"/>
      <c r="E956" s="1"/>
      <c r="F956" s="1"/>
      <c r="G956" s="1"/>
      <c r="H956" s="1"/>
      <c r="I956" s="1"/>
      <c r="J956" s="1"/>
      <c r="L956" s="1"/>
      <c r="M956" s="1"/>
      <c r="N956" s="1"/>
      <c r="O956" s="1"/>
      <c r="P956" s="1"/>
      <c r="Q956" s="1"/>
      <c r="R956" s="1"/>
    </row>
    <row r="957" spans="1:18" ht="15.75" customHeight="1">
      <c r="A957" s="1"/>
      <c r="B957" s="1"/>
      <c r="C957" s="1"/>
      <c r="D957" s="1"/>
      <c r="E957" s="1"/>
      <c r="F957" s="1"/>
      <c r="G957" s="1"/>
      <c r="H957" s="1"/>
      <c r="I957" s="1"/>
      <c r="J957" s="1"/>
      <c r="L957" s="1"/>
      <c r="M957" s="1"/>
      <c r="N957" s="1"/>
      <c r="O957" s="1"/>
      <c r="P957" s="1"/>
      <c r="Q957" s="1"/>
      <c r="R957" s="1"/>
    </row>
    <row r="958" spans="1:18" ht="15.75" customHeight="1">
      <c r="A958" s="1"/>
      <c r="B958" s="1"/>
      <c r="C958" s="1"/>
      <c r="D958" s="1"/>
      <c r="E958" s="1"/>
      <c r="F958" s="1"/>
      <c r="G958" s="1"/>
      <c r="H958" s="1"/>
      <c r="I958" s="1"/>
      <c r="J958" s="1"/>
      <c r="L958" s="1"/>
      <c r="M958" s="1"/>
      <c r="N958" s="1"/>
      <c r="O958" s="1"/>
      <c r="P958" s="1"/>
      <c r="Q958" s="1"/>
      <c r="R958" s="1"/>
    </row>
    <row r="959" spans="1:18" ht="15.75" customHeight="1">
      <c r="A959" s="1"/>
      <c r="B959" s="1"/>
      <c r="C959" s="1"/>
      <c r="D959" s="1"/>
      <c r="E959" s="1"/>
      <c r="F959" s="1"/>
      <c r="G959" s="1"/>
      <c r="H959" s="1"/>
      <c r="I959" s="1"/>
      <c r="J959" s="1"/>
      <c r="L959" s="1"/>
      <c r="M959" s="1"/>
      <c r="N959" s="1"/>
      <c r="O959" s="1"/>
      <c r="P959" s="1"/>
      <c r="Q959" s="1"/>
      <c r="R959" s="1"/>
    </row>
    <row r="960" spans="1:18" ht="15.75" customHeight="1">
      <c r="A960" s="1"/>
      <c r="B960" s="1"/>
      <c r="C960" s="1"/>
      <c r="D960" s="1"/>
      <c r="E960" s="1"/>
      <c r="F960" s="1"/>
      <c r="G960" s="1"/>
      <c r="H960" s="1"/>
      <c r="I960" s="1"/>
      <c r="J960" s="1"/>
      <c r="L960" s="1"/>
      <c r="M960" s="1"/>
      <c r="N960" s="1"/>
      <c r="O960" s="1"/>
      <c r="P960" s="1"/>
      <c r="Q960" s="1"/>
      <c r="R960" s="1"/>
    </row>
    <row r="961" spans="1:18" ht="15.75" customHeight="1">
      <c r="A961" s="1"/>
      <c r="B961" s="1"/>
      <c r="C961" s="1"/>
      <c r="D961" s="1"/>
      <c r="E961" s="1"/>
      <c r="F961" s="1"/>
      <c r="G961" s="1"/>
      <c r="H961" s="1"/>
      <c r="I961" s="1"/>
      <c r="J961" s="1"/>
      <c r="L961" s="1"/>
      <c r="M961" s="1"/>
      <c r="N961" s="1"/>
      <c r="O961" s="1"/>
      <c r="P961" s="1"/>
      <c r="Q961" s="1"/>
      <c r="R961" s="1"/>
    </row>
    <row r="962" spans="1:18" ht="15.75" customHeight="1">
      <c r="A962" s="1"/>
      <c r="B962" s="1"/>
      <c r="C962" s="1"/>
      <c r="D962" s="1"/>
      <c r="E962" s="1"/>
      <c r="F962" s="1"/>
      <c r="G962" s="1"/>
      <c r="H962" s="1"/>
      <c r="I962" s="1"/>
      <c r="J962" s="1"/>
      <c r="L962" s="1"/>
      <c r="M962" s="1"/>
      <c r="N962" s="1"/>
      <c r="O962" s="1"/>
      <c r="P962" s="1"/>
      <c r="Q962" s="1"/>
      <c r="R962" s="1"/>
    </row>
    <row r="963" spans="1:18" ht="15.75" customHeight="1">
      <c r="A963" s="1"/>
      <c r="B963" s="1"/>
      <c r="C963" s="1"/>
      <c r="D963" s="1"/>
      <c r="E963" s="1"/>
      <c r="F963" s="1"/>
      <c r="G963" s="1"/>
      <c r="H963" s="1"/>
      <c r="I963" s="1"/>
      <c r="J963" s="1"/>
      <c r="L963" s="1"/>
      <c r="M963" s="1"/>
      <c r="N963" s="1"/>
      <c r="O963" s="1"/>
      <c r="P963" s="1"/>
      <c r="Q963" s="1"/>
      <c r="R963" s="1"/>
    </row>
    <row r="964" spans="1:18" ht="15.75" customHeight="1">
      <c r="A964" s="1"/>
      <c r="B964" s="1"/>
      <c r="C964" s="1"/>
      <c r="D964" s="1"/>
      <c r="E964" s="1"/>
      <c r="F964" s="1"/>
      <c r="G964" s="1"/>
      <c r="H964" s="1"/>
      <c r="I964" s="1"/>
      <c r="J964" s="1"/>
      <c r="L964" s="1"/>
      <c r="M964" s="1"/>
      <c r="N964" s="1"/>
      <c r="O964" s="1"/>
      <c r="P964" s="1"/>
      <c r="Q964" s="1"/>
      <c r="R964" s="1"/>
    </row>
    <row r="965" spans="1:18" ht="15.75" customHeight="1">
      <c r="A965" s="1"/>
      <c r="B965" s="1"/>
      <c r="C965" s="1"/>
      <c r="D965" s="1"/>
      <c r="E965" s="1"/>
      <c r="F965" s="1"/>
      <c r="G965" s="1"/>
      <c r="H965" s="1"/>
      <c r="I965" s="1"/>
      <c r="J965" s="1"/>
      <c r="L965" s="1"/>
      <c r="M965" s="1"/>
      <c r="N965" s="1"/>
      <c r="O965" s="1"/>
      <c r="P965" s="1"/>
      <c r="Q965" s="1"/>
      <c r="R965" s="1"/>
    </row>
    <row r="966" spans="1:18" ht="15.75" customHeight="1">
      <c r="A966" s="1"/>
      <c r="B966" s="1"/>
      <c r="C966" s="1"/>
      <c r="D966" s="1"/>
      <c r="E966" s="1"/>
      <c r="F966" s="1"/>
      <c r="G966" s="1"/>
      <c r="H966" s="1"/>
      <c r="I966" s="1"/>
      <c r="J966" s="1"/>
      <c r="L966" s="1"/>
      <c r="M966" s="1"/>
      <c r="N966" s="1"/>
      <c r="O966" s="1"/>
      <c r="P966" s="1"/>
      <c r="Q966" s="1"/>
      <c r="R966" s="1"/>
    </row>
    <row r="967" spans="1:18" ht="15.75" customHeight="1">
      <c r="A967" s="1"/>
      <c r="B967" s="1"/>
      <c r="C967" s="1"/>
      <c r="D967" s="1"/>
      <c r="E967" s="1"/>
      <c r="F967" s="1"/>
      <c r="G967" s="1"/>
      <c r="H967" s="1"/>
      <c r="I967" s="1"/>
      <c r="J967" s="1"/>
      <c r="L967" s="1"/>
      <c r="M967" s="1"/>
      <c r="N967" s="1"/>
      <c r="O967" s="1"/>
      <c r="P967" s="1"/>
      <c r="Q967" s="1"/>
      <c r="R967" s="1"/>
    </row>
    <row r="968" spans="1:18" ht="15.75" customHeight="1">
      <c r="A968" s="1"/>
      <c r="B968" s="1"/>
      <c r="C968" s="1"/>
      <c r="D968" s="1"/>
      <c r="E968" s="1"/>
      <c r="F968" s="1"/>
      <c r="G968" s="1"/>
      <c r="H968" s="1"/>
      <c r="I968" s="1"/>
      <c r="J968" s="1"/>
      <c r="L968" s="1"/>
      <c r="M968" s="1"/>
      <c r="N968" s="1"/>
      <c r="O968" s="1"/>
      <c r="P968" s="1"/>
      <c r="Q968" s="1"/>
      <c r="R968" s="1"/>
    </row>
    <row r="969" spans="1:18" ht="15.75" customHeight="1">
      <c r="A969" s="1"/>
      <c r="B969" s="1"/>
      <c r="C969" s="1"/>
      <c r="D969" s="1"/>
      <c r="E969" s="1"/>
      <c r="F969" s="1"/>
      <c r="G969" s="1"/>
      <c r="H969" s="1"/>
      <c r="I969" s="1"/>
      <c r="J969" s="1"/>
      <c r="L969" s="1"/>
      <c r="M969" s="1"/>
      <c r="N969" s="1"/>
      <c r="O969" s="1"/>
      <c r="P969" s="1"/>
      <c r="Q969" s="1"/>
      <c r="R969" s="1"/>
    </row>
    <row r="970" spans="1:18" ht="15.75" customHeight="1">
      <c r="A970" s="1"/>
      <c r="B970" s="1"/>
      <c r="C970" s="1"/>
      <c r="D970" s="1"/>
      <c r="E970" s="1"/>
      <c r="F970" s="1"/>
      <c r="G970" s="1"/>
      <c r="H970" s="1"/>
      <c r="I970" s="1"/>
      <c r="J970" s="1"/>
      <c r="L970" s="1"/>
      <c r="M970" s="1"/>
      <c r="N970" s="1"/>
      <c r="O970" s="1"/>
      <c r="P970" s="1"/>
      <c r="Q970" s="1"/>
      <c r="R970" s="1"/>
    </row>
    <row r="971" spans="1:18" ht="15.75" customHeight="1">
      <c r="A971" s="1"/>
      <c r="B971" s="1"/>
      <c r="C971" s="1"/>
      <c r="D971" s="1"/>
      <c r="E971" s="1"/>
      <c r="F971" s="1"/>
      <c r="G971" s="1"/>
      <c r="H971" s="1"/>
      <c r="I971" s="1"/>
      <c r="J971" s="1"/>
      <c r="L971" s="1"/>
      <c r="M971" s="1"/>
      <c r="N971" s="1"/>
      <c r="O971" s="1"/>
      <c r="P971" s="1"/>
      <c r="Q971" s="1"/>
      <c r="R971" s="1"/>
    </row>
    <row r="972" spans="1:18" ht="15.75" customHeight="1">
      <c r="A972" s="1"/>
      <c r="B972" s="1"/>
      <c r="C972" s="1"/>
      <c r="D972" s="1"/>
      <c r="E972" s="1"/>
      <c r="F972" s="1"/>
      <c r="G972" s="1"/>
      <c r="H972" s="1"/>
      <c r="I972" s="1"/>
      <c r="J972" s="1"/>
      <c r="L972" s="1"/>
      <c r="M972" s="1"/>
      <c r="N972" s="1"/>
      <c r="O972" s="1"/>
      <c r="P972" s="1"/>
      <c r="Q972" s="1"/>
      <c r="R972" s="1"/>
    </row>
    <row r="973" spans="1:18" ht="15.75" customHeight="1">
      <c r="A973" s="1"/>
      <c r="B973" s="1"/>
      <c r="C973" s="1"/>
      <c r="D973" s="1"/>
      <c r="E973" s="1"/>
      <c r="F973" s="1"/>
      <c r="G973" s="1"/>
      <c r="H973" s="1"/>
      <c r="I973" s="1"/>
      <c r="J973" s="1"/>
      <c r="L973" s="1"/>
      <c r="M973" s="1"/>
      <c r="N973" s="1"/>
      <c r="O973" s="1"/>
      <c r="P973" s="1"/>
      <c r="Q973" s="1"/>
      <c r="R973" s="1"/>
    </row>
    <row r="974" spans="1:18" ht="15.75" customHeight="1">
      <c r="A974" s="1"/>
      <c r="B974" s="1"/>
      <c r="C974" s="1"/>
      <c r="D974" s="1"/>
      <c r="E974" s="1"/>
      <c r="F974" s="1"/>
      <c r="G974" s="1"/>
      <c r="H974" s="1"/>
      <c r="I974" s="1"/>
      <c r="J974" s="1"/>
      <c r="L974" s="1"/>
      <c r="M974" s="1"/>
      <c r="N974" s="1"/>
      <c r="O974" s="1"/>
      <c r="P974" s="1"/>
      <c r="Q974" s="1"/>
      <c r="R974" s="1"/>
    </row>
    <row r="975" spans="1:18" ht="15.75" customHeight="1">
      <c r="A975" s="1"/>
      <c r="B975" s="1"/>
      <c r="C975" s="1"/>
      <c r="D975" s="1"/>
      <c r="E975" s="1"/>
      <c r="F975" s="1"/>
      <c r="G975" s="1"/>
      <c r="H975" s="1"/>
      <c r="I975" s="1"/>
      <c r="J975" s="1"/>
      <c r="L975" s="1"/>
      <c r="M975" s="1"/>
      <c r="N975" s="1"/>
      <c r="O975" s="1"/>
      <c r="P975" s="1"/>
      <c r="Q975" s="1"/>
      <c r="R975" s="1"/>
    </row>
    <row r="976" spans="1:18" ht="15.75" customHeight="1">
      <c r="A976" s="1"/>
      <c r="B976" s="1"/>
      <c r="C976" s="1"/>
      <c r="D976" s="1"/>
      <c r="E976" s="1"/>
      <c r="F976" s="1"/>
      <c r="G976" s="1"/>
      <c r="H976" s="1"/>
      <c r="I976" s="1"/>
      <c r="J976" s="1"/>
      <c r="L976" s="1"/>
      <c r="M976" s="1"/>
      <c r="N976" s="1"/>
      <c r="O976" s="1"/>
      <c r="P976" s="1"/>
      <c r="Q976" s="1"/>
      <c r="R976" s="1"/>
    </row>
    <row r="977" spans="1:18" ht="15.75" customHeight="1">
      <c r="A977" s="1"/>
      <c r="B977" s="1"/>
      <c r="C977" s="1"/>
      <c r="D977" s="1"/>
      <c r="E977" s="1"/>
      <c r="F977" s="1"/>
      <c r="G977" s="1"/>
      <c r="H977" s="1"/>
      <c r="I977" s="1"/>
      <c r="J977" s="1"/>
      <c r="L977" s="1"/>
      <c r="M977" s="1"/>
      <c r="N977" s="1"/>
      <c r="O977" s="1"/>
      <c r="P977" s="1"/>
      <c r="Q977" s="1"/>
      <c r="R977" s="1"/>
    </row>
    <row r="978" spans="1:18" ht="15.75" customHeight="1">
      <c r="A978" s="1"/>
      <c r="B978" s="1"/>
      <c r="C978" s="1"/>
      <c r="D978" s="1"/>
      <c r="E978" s="1"/>
      <c r="F978" s="1"/>
      <c r="G978" s="1"/>
      <c r="H978" s="1"/>
      <c r="I978" s="1"/>
      <c r="J978" s="1"/>
      <c r="L978" s="1"/>
      <c r="M978" s="1"/>
      <c r="N978" s="1"/>
      <c r="O978" s="1"/>
      <c r="P978" s="1"/>
      <c r="Q978" s="1"/>
      <c r="R978" s="1"/>
    </row>
    <row r="979" spans="1:18" ht="15.75" customHeight="1">
      <c r="A979" s="1"/>
      <c r="B979" s="1"/>
      <c r="C979" s="1"/>
      <c r="D979" s="1"/>
      <c r="E979" s="1"/>
      <c r="F979" s="1"/>
      <c r="G979" s="1"/>
      <c r="H979" s="1"/>
      <c r="I979" s="1"/>
      <c r="J979" s="1"/>
      <c r="L979" s="1"/>
      <c r="M979" s="1"/>
      <c r="N979" s="1"/>
      <c r="O979" s="1"/>
      <c r="P979" s="1"/>
      <c r="Q979" s="1"/>
      <c r="R979" s="1"/>
    </row>
    <row r="980" spans="1:18" ht="15.75" customHeight="1">
      <c r="A980" s="1"/>
      <c r="B980" s="1"/>
      <c r="C980" s="1"/>
      <c r="D980" s="1"/>
      <c r="E980" s="1"/>
      <c r="F980" s="1"/>
      <c r="G980" s="1"/>
      <c r="H980" s="1"/>
      <c r="I980" s="1"/>
      <c r="J980" s="1"/>
      <c r="L980" s="1"/>
      <c r="M980" s="1"/>
      <c r="N980" s="1"/>
      <c r="O980" s="1"/>
      <c r="P980" s="1"/>
      <c r="Q980" s="1"/>
      <c r="R980" s="1"/>
    </row>
    <row r="981" spans="1:18" ht="15.75" customHeight="1">
      <c r="A981" s="1"/>
      <c r="B981" s="1"/>
      <c r="C981" s="1"/>
      <c r="D981" s="1"/>
      <c r="E981" s="1"/>
      <c r="F981" s="1"/>
      <c r="G981" s="1"/>
      <c r="H981" s="1"/>
      <c r="I981" s="1"/>
      <c r="J981" s="1"/>
      <c r="L981" s="1"/>
      <c r="M981" s="1"/>
      <c r="N981" s="1"/>
      <c r="O981" s="1"/>
      <c r="P981" s="1"/>
      <c r="Q981" s="1"/>
      <c r="R981" s="1"/>
    </row>
    <row r="982" spans="1:18" ht="15.75" customHeight="1">
      <c r="A982" s="1"/>
      <c r="B982" s="1"/>
      <c r="C982" s="1"/>
      <c r="D982" s="1"/>
      <c r="E982" s="1"/>
      <c r="F982" s="1"/>
      <c r="G982" s="1"/>
      <c r="H982" s="1"/>
      <c r="I982" s="1"/>
      <c r="J982" s="1"/>
      <c r="L982" s="1"/>
      <c r="M982" s="1"/>
      <c r="N982" s="1"/>
      <c r="O982" s="1"/>
      <c r="P982" s="1"/>
      <c r="Q982" s="1"/>
      <c r="R982" s="1"/>
    </row>
    <row r="983" spans="1:18" ht="15.75" customHeight="1">
      <c r="A983" s="1"/>
      <c r="B983" s="1"/>
      <c r="C983" s="1"/>
      <c r="D983" s="1"/>
      <c r="E983" s="1"/>
      <c r="F983" s="1"/>
      <c r="G983" s="1"/>
      <c r="H983" s="1"/>
      <c r="I983" s="1"/>
      <c r="J983" s="1"/>
      <c r="L983" s="1"/>
      <c r="M983" s="1"/>
      <c r="N983" s="1"/>
      <c r="O983" s="1"/>
      <c r="P983" s="1"/>
      <c r="Q983" s="1"/>
      <c r="R983" s="1"/>
    </row>
    <row r="984" spans="1:18" ht="15.75" customHeight="1">
      <c r="A984" s="1"/>
      <c r="B984" s="1"/>
      <c r="C984" s="1"/>
      <c r="D984" s="1"/>
      <c r="E984" s="1"/>
      <c r="F984" s="1"/>
      <c r="G984" s="1"/>
      <c r="H984" s="1"/>
      <c r="I984" s="1"/>
      <c r="J984" s="1"/>
      <c r="L984" s="1"/>
      <c r="M984" s="1"/>
      <c r="N984" s="1"/>
      <c r="O984" s="1"/>
      <c r="P984" s="1"/>
      <c r="Q984" s="1"/>
      <c r="R984" s="1"/>
    </row>
    <row r="985" spans="1:18" ht="15.75" customHeight="1">
      <c r="A985" s="1"/>
      <c r="B985" s="1"/>
      <c r="C985" s="1"/>
      <c r="D985" s="1"/>
      <c r="E985" s="1"/>
      <c r="F985" s="1"/>
      <c r="G985" s="1"/>
      <c r="H985" s="1"/>
      <c r="I985" s="1"/>
      <c r="J985" s="1"/>
      <c r="L985" s="1"/>
      <c r="M985" s="1"/>
      <c r="N985" s="1"/>
      <c r="O985" s="1"/>
      <c r="P985" s="1"/>
      <c r="Q985" s="1"/>
      <c r="R985" s="1"/>
    </row>
    <row r="986" spans="1:18" ht="15.75" customHeight="1">
      <c r="A986" s="1"/>
      <c r="B986" s="1"/>
      <c r="C986" s="1"/>
      <c r="D986" s="1"/>
      <c r="E986" s="1"/>
      <c r="F986" s="1"/>
      <c r="G986" s="1"/>
      <c r="H986" s="1"/>
      <c r="I986" s="1"/>
      <c r="J986" s="1"/>
      <c r="L986" s="1"/>
      <c r="M986" s="1"/>
      <c r="N986" s="1"/>
      <c r="O986" s="1"/>
      <c r="P986" s="1"/>
      <c r="Q986" s="1"/>
      <c r="R986" s="1"/>
    </row>
    <row r="987" spans="1:18" ht="15.75" customHeight="1">
      <c r="A987" s="1"/>
      <c r="B987" s="1"/>
      <c r="C987" s="1"/>
      <c r="D987" s="1"/>
      <c r="E987" s="1"/>
      <c r="F987" s="1"/>
      <c r="G987" s="1"/>
      <c r="H987" s="1"/>
      <c r="I987" s="1"/>
      <c r="J987" s="1"/>
      <c r="L987" s="1"/>
      <c r="M987" s="1"/>
      <c r="N987" s="1"/>
      <c r="O987" s="1"/>
      <c r="P987" s="1"/>
      <c r="Q987" s="1"/>
      <c r="R987" s="1"/>
    </row>
    <row r="988" spans="1:18" ht="15.75" customHeight="1">
      <c r="A988" s="1"/>
      <c r="B988" s="1"/>
      <c r="C988" s="1"/>
      <c r="D988" s="1"/>
      <c r="E988" s="1"/>
      <c r="F988" s="1"/>
      <c r="G988" s="1"/>
      <c r="H988" s="1"/>
      <c r="I988" s="1"/>
      <c r="J988" s="1"/>
      <c r="L988" s="1"/>
      <c r="M988" s="1"/>
      <c r="N988" s="1"/>
      <c r="O988" s="1"/>
      <c r="P988" s="1"/>
      <c r="Q988" s="1"/>
      <c r="R988" s="1"/>
    </row>
    <row r="989" spans="1:18" ht="15.75" customHeight="1">
      <c r="A989" s="1"/>
      <c r="B989" s="1"/>
      <c r="C989" s="1"/>
      <c r="D989" s="1"/>
      <c r="E989" s="1"/>
      <c r="F989" s="1"/>
      <c r="G989" s="1"/>
      <c r="H989" s="1"/>
      <c r="I989" s="1"/>
      <c r="J989" s="1"/>
      <c r="L989" s="1"/>
      <c r="M989" s="1"/>
      <c r="N989" s="1"/>
      <c r="O989" s="1"/>
      <c r="P989" s="1"/>
      <c r="Q989" s="1"/>
      <c r="R989" s="1"/>
    </row>
    <row r="990" spans="1:18" ht="15.75" customHeight="1">
      <c r="A990" s="1"/>
      <c r="B990" s="1"/>
      <c r="C990" s="1"/>
      <c r="D990" s="1"/>
      <c r="E990" s="1"/>
      <c r="F990" s="1"/>
      <c r="G990" s="1"/>
      <c r="H990" s="1"/>
      <c r="I990" s="1"/>
      <c r="J990" s="1"/>
      <c r="L990" s="1"/>
      <c r="M990" s="1"/>
      <c r="N990" s="1"/>
      <c r="O990" s="1"/>
      <c r="P990" s="1"/>
      <c r="Q990" s="1"/>
      <c r="R990" s="1"/>
    </row>
    <row r="991" spans="1:18" ht="15.75" customHeight="1">
      <c r="A991" s="1"/>
      <c r="B991" s="1"/>
      <c r="C991" s="1"/>
      <c r="D991" s="1"/>
      <c r="E991" s="1"/>
      <c r="F991" s="1"/>
      <c r="G991" s="1"/>
      <c r="H991" s="1"/>
      <c r="I991" s="1"/>
      <c r="J991" s="1"/>
      <c r="L991" s="1"/>
      <c r="M991" s="1"/>
      <c r="N991" s="1"/>
      <c r="O991" s="1"/>
      <c r="P991" s="1"/>
      <c r="Q991" s="1"/>
      <c r="R991" s="1"/>
    </row>
    <row r="992" spans="1:18" ht="15.75" customHeight="1">
      <c r="A992" s="1"/>
      <c r="B992" s="1"/>
      <c r="C992" s="1"/>
      <c r="D992" s="1"/>
      <c r="E992" s="1"/>
      <c r="F992" s="1"/>
      <c r="G992" s="1"/>
      <c r="H992" s="1"/>
      <c r="I992" s="1"/>
      <c r="J992" s="1"/>
      <c r="L992" s="1"/>
      <c r="M992" s="1"/>
      <c r="N992" s="1"/>
      <c r="O992" s="1"/>
      <c r="P992" s="1"/>
      <c r="Q992" s="1"/>
      <c r="R992" s="1"/>
    </row>
    <row r="993" spans="1:18" ht="15.75" customHeight="1">
      <c r="A993" s="1"/>
      <c r="B993" s="1"/>
      <c r="C993" s="1"/>
      <c r="D993" s="1"/>
      <c r="E993" s="1"/>
      <c r="F993" s="1"/>
      <c r="G993" s="1"/>
      <c r="H993" s="1"/>
      <c r="I993" s="1"/>
      <c r="J993" s="1"/>
      <c r="L993" s="1"/>
      <c r="M993" s="1"/>
      <c r="N993" s="1"/>
      <c r="O993" s="1"/>
      <c r="P993" s="1"/>
      <c r="Q993" s="1"/>
      <c r="R993" s="1"/>
    </row>
    <row r="994" spans="1:18" ht="15.75" customHeight="1">
      <c r="A994" s="1"/>
      <c r="B994" s="1"/>
      <c r="C994" s="1"/>
      <c r="D994" s="1"/>
      <c r="E994" s="1"/>
      <c r="F994" s="1"/>
      <c r="G994" s="1"/>
      <c r="H994" s="1"/>
      <c r="I994" s="1"/>
      <c r="J994" s="1"/>
      <c r="L994" s="1"/>
      <c r="M994" s="1"/>
      <c r="N994" s="1"/>
      <c r="O994" s="1"/>
      <c r="P994" s="1"/>
      <c r="Q994" s="1"/>
      <c r="R994" s="1"/>
    </row>
    <row r="995" spans="1:18" ht="15.75" customHeight="1">
      <c r="A995" s="1"/>
      <c r="B995" s="1"/>
      <c r="C995" s="1"/>
      <c r="D995" s="1"/>
      <c r="E995" s="1"/>
      <c r="F995" s="1"/>
      <c r="G995" s="1"/>
      <c r="H995" s="1"/>
      <c r="I995" s="1"/>
      <c r="J995" s="1"/>
      <c r="L995" s="1"/>
      <c r="M995" s="1"/>
      <c r="N995" s="1"/>
      <c r="O995" s="1"/>
      <c r="P995" s="1"/>
      <c r="Q995" s="1"/>
      <c r="R995" s="1"/>
    </row>
    <row r="996" spans="1:18" ht="15.75" customHeight="1">
      <c r="A996" s="1"/>
      <c r="B996" s="1"/>
      <c r="C996" s="1"/>
      <c r="D996" s="1"/>
      <c r="E996" s="1"/>
      <c r="F996" s="1"/>
      <c r="G996" s="1"/>
      <c r="H996" s="1"/>
      <c r="I996" s="1"/>
      <c r="J996" s="1"/>
      <c r="L996" s="1"/>
      <c r="M996" s="1"/>
      <c r="N996" s="1"/>
      <c r="O996" s="1"/>
      <c r="P996" s="1"/>
      <c r="Q996" s="1"/>
      <c r="R996" s="1"/>
    </row>
    <row r="997" spans="1:18" ht="15.75" customHeight="1">
      <c r="A997" s="1"/>
      <c r="B997" s="1"/>
      <c r="C997" s="1"/>
      <c r="D997" s="1"/>
      <c r="E997" s="1"/>
      <c r="F997" s="1"/>
      <c r="G997" s="1"/>
      <c r="H997" s="1"/>
      <c r="I997" s="1"/>
      <c r="J997" s="1"/>
      <c r="L997" s="1"/>
      <c r="M997" s="1"/>
      <c r="N997" s="1"/>
      <c r="O997" s="1"/>
      <c r="P997" s="1"/>
      <c r="Q997" s="1"/>
      <c r="R997" s="1"/>
    </row>
    <row r="998" spans="1:18" ht="15.75" customHeight="1">
      <c r="A998" s="1"/>
      <c r="B998" s="1"/>
      <c r="C998" s="1"/>
      <c r="D998" s="1"/>
      <c r="E998" s="1"/>
      <c r="F998" s="1"/>
      <c r="G998" s="1"/>
      <c r="H998" s="1"/>
      <c r="I998" s="1"/>
      <c r="J998" s="1"/>
      <c r="L998" s="1"/>
      <c r="M998" s="1"/>
      <c r="N998" s="1"/>
      <c r="O998" s="1"/>
      <c r="P998" s="1"/>
      <c r="Q998" s="1"/>
      <c r="R998" s="1"/>
    </row>
    <row r="999" spans="1:18" ht="15.75" customHeight="1">
      <c r="A999" s="1"/>
      <c r="B999" s="1"/>
      <c r="C999" s="1"/>
      <c r="D999" s="1"/>
      <c r="E999" s="1"/>
      <c r="F999" s="1"/>
      <c r="G999" s="1"/>
      <c r="H999" s="1"/>
      <c r="I999" s="1"/>
      <c r="J999" s="1"/>
      <c r="L999" s="1"/>
      <c r="M999" s="1"/>
      <c r="N999" s="1"/>
      <c r="O999" s="1"/>
      <c r="P999" s="1"/>
      <c r="Q999" s="1"/>
      <c r="R999" s="1"/>
    </row>
    <row r="1000" spans="1:18" ht="15.75" customHeight="1">
      <c r="A1000" s="1"/>
      <c r="B1000" s="1"/>
      <c r="C1000" s="1"/>
      <c r="D1000" s="1"/>
      <c r="E1000" s="1"/>
      <c r="F1000" s="1"/>
      <c r="G1000" s="1"/>
      <c r="H1000" s="1"/>
      <c r="I1000" s="1"/>
      <c r="J1000" s="1"/>
      <c r="L1000" s="1"/>
      <c r="M1000" s="1"/>
      <c r="N1000" s="1"/>
      <c r="O1000" s="1"/>
      <c r="P1000" s="1"/>
      <c r="Q1000" s="1"/>
      <c r="R1000" s="1"/>
    </row>
    <row r="1001" spans="1:18" ht="15.75" customHeight="1">
      <c r="A1001" s="1"/>
      <c r="B1001" s="1"/>
      <c r="C1001" s="1"/>
      <c r="D1001" s="1"/>
      <c r="E1001" s="1"/>
      <c r="F1001" s="1"/>
      <c r="G1001" s="1"/>
      <c r="H1001" s="1"/>
      <c r="I1001" s="1"/>
      <c r="J1001" s="1"/>
      <c r="L1001" s="1"/>
      <c r="M1001" s="1"/>
      <c r="N1001" s="1"/>
      <c r="O1001" s="1"/>
      <c r="P1001" s="1"/>
      <c r="Q1001" s="1"/>
      <c r="R1001" s="1"/>
    </row>
    <row r="1002" spans="1:18" ht="15.75" customHeight="1">
      <c r="A1002" s="1"/>
      <c r="B1002" s="1"/>
      <c r="C1002" s="1"/>
      <c r="D1002" s="1"/>
      <c r="E1002" s="1"/>
      <c r="F1002" s="1"/>
      <c r="G1002" s="1"/>
      <c r="H1002" s="1"/>
      <c r="I1002" s="1"/>
      <c r="J1002" s="1"/>
      <c r="L1002" s="1"/>
      <c r="M1002" s="1"/>
      <c r="N1002" s="1"/>
      <c r="O1002" s="1"/>
      <c r="P1002" s="1"/>
      <c r="Q1002" s="1"/>
      <c r="R1002" s="1"/>
    </row>
    <row r="1003" spans="1:18" ht="15.75" customHeight="1">
      <c r="A1003" s="1"/>
      <c r="B1003" s="1"/>
      <c r="C1003" s="1"/>
      <c r="D1003" s="1"/>
      <c r="E1003" s="1"/>
      <c r="F1003" s="1"/>
      <c r="G1003" s="1"/>
      <c r="H1003" s="1"/>
      <c r="I1003" s="1"/>
      <c r="J1003" s="1"/>
      <c r="L1003" s="1"/>
      <c r="M1003" s="1"/>
      <c r="N1003" s="1"/>
      <c r="O1003" s="1"/>
      <c r="P1003" s="1"/>
      <c r="Q1003" s="1"/>
      <c r="R1003" s="1"/>
    </row>
    <row r="1004" spans="1:18" ht="15.75" customHeight="1">
      <c r="A1004" s="1"/>
      <c r="B1004" s="1"/>
      <c r="C1004" s="1"/>
      <c r="D1004" s="1"/>
      <c r="E1004" s="1"/>
      <c r="F1004" s="1"/>
      <c r="G1004" s="1"/>
      <c r="H1004" s="1"/>
      <c r="I1004" s="1"/>
      <c r="J1004" s="1"/>
      <c r="L1004" s="1"/>
      <c r="M1004" s="1"/>
      <c r="N1004" s="1"/>
      <c r="O1004" s="1"/>
      <c r="P1004" s="1"/>
      <c r="Q1004" s="1"/>
      <c r="R1004" s="1"/>
    </row>
    <row r="1005" spans="1:18" ht="15.75" customHeight="1">
      <c r="A1005" s="1"/>
      <c r="B1005" s="1"/>
      <c r="C1005" s="1"/>
      <c r="D1005" s="1"/>
      <c r="E1005" s="1"/>
      <c r="F1005" s="1"/>
      <c r="G1005" s="1"/>
      <c r="H1005" s="1"/>
      <c r="I1005" s="1"/>
      <c r="J1005" s="1"/>
      <c r="L1005" s="1"/>
      <c r="M1005" s="1"/>
      <c r="N1005" s="1"/>
      <c r="O1005" s="1"/>
      <c r="P1005" s="1"/>
      <c r="Q1005" s="1"/>
      <c r="R1005" s="1"/>
    </row>
    <row r="1006" spans="1:18" ht="15.75" customHeight="1">
      <c r="A1006" s="1"/>
      <c r="B1006" s="1"/>
      <c r="C1006" s="1"/>
      <c r="D1006" s="1"/>
      <c r="E1006" s="1"/>
      <c r="F1006" s="1"/>
      <c r="G1006" s="1"/>
      <c r="H1006" s="1"/>
      <c r="I1006" s="1"/>
      <c r="J1006" s="1"/>
      <c r="L1006" s="1"/>
      <c r="M1006" s="1"/>
      <c r="N1006" s="1"/>
      <c r="O1006" s="1"/>
      <c r="P1006" s="1"/>
      <c r="Q1006" s="1"/>
      <c r="R1006" s="1"/>
    </row>
    <row r="1007" spans="1:18" ht="15.75" customHeight="1">
      <c r="A1007" s="1"/>
      <c r="B1007" s="1"/>
      <c r="C1007" s="1"/>
      <c r="D1007" s="1"/>
      <c r="E1007" s="1"/>
      <c r="F1007" s="1"/>
      <c r="G1007" s="1"/>
      <c r="H1007" s="1"/>
      <c r="I1007" s="1"/>
      <c r="J1007" s="1"/>
      <c r="L1007" s="1"/>
      <c r="M1007" s="1"/>
      <c r="N1007" s="1"/>
      <c r="O1007" s="1"/>
      <c r="P1007" s="1"/>
      <c r="Q1007" s="1"/>
      <c r="R1007" s="1"/>
    </row>
    <row r="1008" spans="1:18" ht="15.75" customHeight="1">
      <c r="A1008" s="1"/>
      <c r="B1008" s="1"/>
      <c r="C1008" s="1"/>
      <c r="D1008" s="1"/>
      <c r="E1008" s="1"/>
      <c r="F1008" s="1"/>
      <c r="G1008" s="1"/>
      <c r="H1008" s="1"/>
      <c r="I1008" s="1"/>
      <c r="J1008" s="1"/>
      <c r="L1008" s="1"/>
      <c r="M1008" s="1"/>
      <c r="N1008" s="1"/>
      <c r="O1008" s="1"/>
      <c r="P1008" s="1"/>
      <c r="Q1008" s="1"/>
      <c r="R1008" s="1"/>
    </row>
    <row r="1009" spans="1:18" ht="15.75" customHeight="1">
      <c r="A1009" s="1"/>
      <c r="B1009" s="1"/>
      <c r="C1009" s="1"/>
      <c r="D1009" s="1"/>
      <c r="E1009" s="1"/>
      <c r="F1009" s="1"/>
      <c r="G1009" s="1"/>
      <c r="H1009" s="1"/>
      <c r="I1009" s="1"/>
      <c r="J1009" s="1"/>
      <c r="L1009" s="1"/>
      <c r="M1009" s="1"/>
      <c r="N1009" s="1"/>
      <c r="O1009" s="1"/>
      <c r="P1009" s="1"/>
      <c r="Q1009" s="1"/>
      <c r="R1009" s="1"/>
    </row>
    <row r="1010" spans="1:18" ht="15.75" customHeight="1">
      <c r="A1010" s="1"/>
      <c r="B1010" s="1"/>
      <c r="C1010" s="1"/>
      <c r="D1010" s="1"/>
      <c r="E1010" s="1"/>
      <c r="F1010" s="1"/>
      <c r="G1010" s="1"/>
      <c r="H1010" s="1"/>
      <c r="I1010" s="1"/>
      <c r="J1010" s="1"/>
      <c r="L1010" s="1"/>
      <c r="M1010" s="1"/>
      <c r="N1010" s="1"/>
      <c r="O1010" s="1"/>
      <c r="P1010" s="1"/>
      <c r="Q1010" s="1"/>
      <c r="R1010" s="1"/>
    </row>
    <row r="1011" spans="1:18" ht="15.75" customHeight="1">
      <c r="A1011" s="1"/>
      <c r="B1011" s="1"/>
      <c r="C1011" s="1"/>
      <c r="D1011" s="1"/>
      <c r="E1011" s="1"/>
      <c r="F1011" s="1"/>
      <c r="G1011" s="1"/>
      <c r="H1011" s="1"/>
      <c r="I1011" s="1"/>
      <c r="J1011" s="1"/>
      <c r="L1011" s="1"/>
      <c r="M1011" s="1"/>
      <c r="N1011" s="1"/>
      <c r="O1011" s="1"/>
      <c r="P1011" s="1"/>
      <c r="Q1011" s="1"/>
      <c r="R1011" s="1"/>
    </row>
  </sheetData>
  <autoFilter ref="A5:J44"/>
  <mergeCells count="6">
    <mergeCell ref="K4:K5"/>
    <mergeCell ref="A1:J1"/>
    <mergeCell ref="A2:J2"/>
    <mergeCell ref="A3:J3"/>
    <mergeCell ref="C4:F4"/>
    <mergeCell ref="G4:J4"/>
  </mergeCells>
  <printOptions horizontalCentered="1"/>
  <pageMargins left="0.17" right="0.17" top="0.27" bottom="0.17" header="0"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N3.2</vt:lpstr>
      <vt:lpstr>N5 დანართი</vt:lpstr>
      <vt:lpstr>N5 (N3.ა.2)</vt:lpstr>
      <vt:lpstr>სხვაობა</vt:lpstr>
      <vt:lpstr>N2</vt:lpstr>
      <vt:lpstr>N2.2</vt:lpstr>
      <vt:lpstr>ანალიზი</vt:lpstr>
      <vt:lpstr>Sheet2</vt:lpstr>
      <vt:lpstr>N5 ახალი</vt:lpstr>
      <vt:lpstr>სამუშაო ჯგუფი</vt:lpstr>
      <vt:lpstr>'N2'!Print_Area</vt:lpstr>
      <vt:lpstr>N2.2!Print_Area</vt:lpstr>
      <vt:lpstr>N3.2!Print_Area</vt:lpstr>
      <vt:lpstr>ანალიზი!Print_Area</vt:lpstr>
      <vt:lpstr>'სამუშაო ჯგუფი'!Print_Area</vt:lpstr>
      <vt:lpstr>სხვაობა!Print_Area</vt:lpstr>
      <vt:lpstr>'N2'!Print_Titles</vt:lpstr>
      <vt:lpstr>N2.2!Print_Titles</vt:lpstr>
      <vt:lpstr>N3.2!Print_Titles</vt:lpstr>
      <vt:lpstr>'N5 ახალი'!Print_Titles</vt:lpstr>
      <vt:lpstr>ანალიზი!Print_Titles</vt:lpstr>
      <vt:lpstr>'სამუშაო ჯგუფი'!Print_Titles</vt:lpstr>
      <vt:lpstr>სხვაობა!Print_Titles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მარიამ ტაბატაძე</dc:creator>
  <cp:lastModifiedBy>ეკატერინე ხამაშურიძე</cp:lastModifiedBy>
  <cp:lastPrinted>2018-08-10T13:50:22Z</cp:lastPrinted>
  <dcterms:created xsi:type="dcterms:W3CDTF">2018-04-16T14:56:51Z</dcterms:created>
  <dcterms:modified xsi:type="dcterms:W3CDTF">2018-08-15T07:03:01Z</dcterms:modified>
</cp:coreProperties>
</file>